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terrageo.sharepoint.com/sites/RG-PanTerra-Legacystudy/Gedeelde documenten/Legacy study/SUMMARY REPORT - Legacy Project/"/>
    </mc:Choice>
  </mc:AlternateContent>
  <xr:revisionPtr revIDLastSave="36" documentId="8_{18C461B7-A76C-48B1-B461-3D9069D95973}" xr6:coauthVersionLast="47" xr6:coauthVersionMax="47" xr10:uidLastSave="{467426C8-6332-4842-A738-9023E80D3D3E}"/>
  <bookViews>
    <workbookView xWindow="-110" yWindow="-110" windowWidth="38620" windowHeight="21100" xr2:uid="{C3210AA1-1D82-461A-9753-894C9F483D78}"/>
  </bookViews>
  <sheets>
    <sheet name="Comparison table Final" sheetId="3" r:id="rId1"/>
    <sheet name="Mean Porosity-Kh x-plot" sheetId="1" r:id="rId2"/>
  </sheets>
  <definedNames>
    <definedName name="_xlnm._FilterDatabase" localSheetId="0" hidden="1">'Comparison table Final'!$B$4:$BF$44</definedName>
    <definedName name="Basins">'Comparison table Final'!$C$49:$D$83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28" i="3" l="1"/>
  <c r="BJ29" i="3"/>
  <c r="BJ30" i="3"/>
  <c r="BJ31" i="3"/>
  <c r="BJ32" i="3"/>
  <c r="BJ33" i="3"/>
  <c r="BJ34" i="3"/>
  <c r="BJ35" i="3"/>
  <c r="BJ36" i="3"/>
  <c r="BJ37" i="3"/>
  <c r="BJ38" i="3"/>
  <c r="BJ39" i="3"/>
  <c r="BJ40" i="3"/>
  <c r="BJ41" i="3"/>
  <c r="BJ42" i="3"/>
  <c r="BJ43" i="3"/>
  <c r="BJ44" i="3"/>
  <c r="BJ27" i="3"/>
  <c r="BJ8" i="3"/>
  <c r="BJ9" i="3"/>
  <c r="BJ10" i="3"/>
  <c r="BJ11" i="3"/>
  <c r="BJ12" i="3"/>
  <c r="BJ13" i="3"/>
  <c r="BJ14" i="3"/>
  <c r="BJ15" i="3"/>
  <c r="BJ16" i="3"/>
  <c r="BJ17" i="3"/>
  <c r="BJ18" i="3"/>
  <c r="BJ19" i="3"/>
  <c r="BJ20" i="3"/>
  <c r="BJ21" i="3"/>
  <c r="BJ22" i="3"/>
  <c r="BJ23" i="3"/>
  <c r="BJ24" i="3"/>
  <c r="BJ25" i="3"/>
  <c r="BJ26" i="3"/>
  <c r="BJ7" i="3"/>
  <c r="BI8" i="3"/>
  <c r="BI9" i="3"/>
  <c r="BI10" i="3"/>
  <c r="BI11" i="3"/>
  <c r="BI12" i="3"/>
  <c r="BI13" i="3"/>
  <c r="BI14" i="3"/>
  <c r="BI15" i="3"/>
  <c r="BI16" i="3"/>
  <c r="BI17" i="3"/>
  <c r="BI18" i="3"/>
  <c r="BI19" i="3"/>
  <c r="BI20" i="3"/>
  <c r="BI21" i="3"/>
  <c r="BI22" i="3"/>
  <c r="BI23" i="3"/>
  <c r="BI24" i="3"/>
  <c r="BI25" i="3"/>
  <c r="BI26" i="3"/>
  <c r="BI27" i="3"/>
  <c r="BI28" i="3"/>
  <c r="BI29" i="3"/>
  <c r="BI30" i="3"/>
  <c r="BI31" i="3"/>
  <c r="BI32" i="3"/>
  <c r="BI33" i="3"/>
  <c r="BI34" i="3"/>
  <c r="BI35" i="3"/>
  <c r="BI36" i="3"/>
  <c r="BI37" i="3"/>
  <c r="BI38" i="3"/>
  <c r="BI39" i="3"/>
  <c r="BI40" i="3"/>
  <c r="BI41" i="3"/>
  <c r="BI42" i="3"/>
  <c r="BI43" i="3"/>
  <c r="BI44" i="3"/>
  <c r="BI7" i="3"/>
  <c r="AT44" i="3" l="1"/>
  <c r="AE44" i="3"/>
  <c r="K44" i="3"/>
  <c r="AT43" i="3"/>
  <c r="AA43" i="3"/>
  <c r="K43" i="3"/>
  <c r="AT42" i="3"/>
  <c r="AA42" i="3"/>
  <c r="K42" i="3"/>
  <c r="AT41" i="3"/>
  <c r="AA41" i="3"/>
  <c r="K41" i="3"/>
  <c r="AA40" i="3"/>
  <c r="K40" i="3"/>
  <c r="AT39" i="3"/>
  <c r="AA39" i="3"/>
  <c r="K39" i="3"/>
  <c r="AT38" i="3"/>
  <c r="AA38" i="3"/>
  <c r="K38" i="3"/>
  <c r="AT37" i="3"/>
  <c r="AA37" i="3"/>
  <c r="K37" i="3"/>
  <c r="AT36" i="3"/>
  <c r="AA36" i="3"/>
  <c r="K36" i="3"/>
  <c r="AT35" i="3"/>
  <c r="AA35" i="3"/>
  <c r="K35" i="3"/>
  <c r="AU34" i="3"/>
  <c r="AT34" i="3"/>
  <c r="AA34" i="3"/>
  <c r="K34" i="3"/>
  <c r="AT33" i="3"/>
  <c r="AE33" i="3"/>
  <c r="AA33" i="3"/>
  <c r="K33" i="3"/>
  <c r="AT32" i="3"/>
  <c r="AA32" i="3"/>
  <c r="K32" i="3"/>
  <c r="AT31" i="3"/>
  <c r="AA31" i="3"/>
  <c r="K31" i="3"/>
  <c r="AT30" i="3"/>
  <c r="AA30" i="3"/>
  <c r="K30" i="3"/>
  <c r="AT29" i="3"/>
  <c r="K29" i="3"/>
  <c r="AT28" i="3"/>
  <c r="AA28" i="3"/>
  <c r="K28" i="3"/>
  <c r="AT27" i="3"/>
  <c r="AA27" i="3"/>
  <c r="K27" i="3"/>
  <c r="AT26" i="3"/>
  <c r="AA26" i="3"/>
  <c r="K26" i="3"/>
  <c r="AT25" i="3"/>
  <c r="AA25" i="3"/>
  <c r="K25" i="3"/>
  <c r="AT24" i="3"/>
  <c r="AA24" i="3"/>
  <c r="K24" i="3"/>
  <c r="AT23" i="3"/>
  <c r="AA23" i="3"/>
  <c r="K23" i="3"/>
  <c r="AT22" i="3"/>
  <c r="AA22" i="3"/>
  <c r="K22" i="3"/>
  <c r="AT21" i="3"/>
  <c r="AA21" i="3"/>
  <c r="K21" i="3"/>
  <c r="AT20" i="3"/>
  <c r="AA20" i="3"/>
  <c r="K20" i="3"/>
  <c r="AT19" i="3"/>
  <c r="AA19" i="3"/>
  <c r="K19" i="3"/>
  <c r="AT18" i="3"/>
  <c r="AA18" i="3"/>
  <c r="K18" i="3"/>
  <c r="AT17" i="3"/>
  <c r="AA17" i="3"/>
  <c r="K17" i="3"/>
  <c r="AT16" i="3"/>
  <c r="AA16" i="3"/>
  <c r="K16" i="3"/>
  <c r="AT15" i="3"/>
  <c r="AA15" i="3"/>
  <c r="K15" i="3"/>
  <c r="AT14" i="3"/>
  <c r="AA14" i="3"/>
  <c r="K14" i="3"/>
  <c r="AT13" i="3"/>
  <c r="K13" i="3"/>
  <c r="AT12" i="3"/>
  <c r="AA12" i="3"/>
  <c r="K12" i="3"/>
  <c r="AT11" i="3"/>
  <c r="AE11" i="3"/>
  <c r="AA11" i="3"/>
  <c r="K11" i="3"/>
  <c r="AT10" i="3"/>
  <c r="AA10" i="3"/>
  <c r="K10" i="3"/>
  <c r="AT9" i="3"/>
  <c r="AA9" i="3"/>
  <c r="K9" i="3"/>
  <c r="AT8" i="3"/>
  <c r="AA8" i="3"/>
  <c r="AD51" i="3" s="1"/>
  <c r="K8" i="3"/>
  <c r="AT7" i="3"/>
  <c r="AA7" i="3"/>
  <c r="K7" i="3"/>
  <c r="AD50" i="3" l="1"/>
  <c r="AH50" i="3"/>
  <c r="AH49" i="3"/>
  <c r="N50" i="3"/>
  <c r="N49" i="3"/>
  <c r="AJ50" i="3"/>
  <c r="AJ49" i="3"/>
</calcChain>
</file>

<file path=xl/sharedStrings.xml><?xml version="1.0" encoding="utf-8"?>
<sst xmlns="http://schemas.openxmlformats.org/spreadsheetml/2006/main" count="726" uniqueCount="355">
  <si>
    <t>Formation Data</t>
  </si>
  <si>
    <t>Core Sampling</t>
  </si>
  <si>
    <t>Routine Core Analysis</t>
  </si>
  <si>
    <t xml:space="preserve">Fracture Type vs Estimated Relative Occurrence </t>
  </si>
  <si>
    <t>No.</t>
  </si>
  <si>
    <r>
      <t>Well Name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</si>
  <si>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Surface Location Coordinates (WGS84)</t>
  </si>
  <si>
    <t>Structural Basin</t>
  </si>
  <si>
    <t>Well Deviation at Cored Interval</t>
  </si>
  <si>
    <t>Studied Core Section</t>
  </si>
  <si>
    <t>Close Proximity to Fault</t>
  </si>
  <si>
    <t>Top AH (m)</t>
  </si>
  <si>
    <t>Bottom AH (m)</t>
  </si>
  <si>
    <t>Thickness AH (m)</t>
  </si>
  <si>
    <t>Top TVD (m)</t>
  </si>
  <si>
    <t>Bottom TVD (m)</t>
  </si>
  <si>
    <t>Thickness TVD (m)</t>
  </si>
  <si>
    <t>TD within RO (Yes/No), Fm. TD</t>
  </si>
  <si>
    <t>TD in ROSL
 (m AH)</t>
  </si>
  <si>
    <t>Formation above ROSL</t>
  </si>
  <si>
    <t>Group Directly Underlying the Rotliegend</t>
  </si>
  <si>
    <t>Reservoir Fluid</t>
  </si>
  <si>
    <t>GWC (TVD)</t>
  </si>
  <si>
    <t>Core Storage Location</t>
  </si>
  <si>
    <t>Condition of Described Core Material</t>
  </si>
  <si>
    <t>Described Core Length (m, excl. gaps)</t>
  </si>
  <si>
    <t>Top</t>
  </si>
  <si>
    <t>Bottom</t>
  </si>
  <si>
    <t>Thickness (inc. gaps)</t>
  </si>
  <si>
    <t>Core Gaps in Described Core</t>
  </si>
  <si>
    <t>BPU present in Core</t>
  </si>
  <si>
    <t>Remarks</t>
  </si>
  <si>
    <t>n</t>
  </si>
  <si>
    <t>Mean</t>
  </si>
  <si>
    <t>st. dev.</t>
  </si>
  <si>
    <t>-1 st. dev.</t>
  </si>
  <si>
    <t>+1 st. dev.</t>
  </si>
  <si>
    <t>Compaction (Grain contacts)</t>
  </si>
  <si>
    <t>COPL (%)</t>
  </si>
  <si>
    <t xml:space="preserve">Primary Intergranular </t>
  </si>
  <si>
    <t>Oversized</t>
  </si>
  <si>
    <t>Secondary Intragranular</t>
  </si>
  <si>
    <t>Total</t>
  </si>
  <si>
    <t>Micro-Porosity
(He-Porosity - Pt. counted Porosity)</t>
  </si>
  <si>
    <t>Total Pore-Filling Cements (%)</t>
  </si>
  <si>
    <t xml:space="preserve">Dominant Pore-Filling Cement(s) </t>
  </si>
  <si>
    <t>Content of the Dominant Pore-Filling Cement(s) (%)</t>
  </si>
  <si>
    <t>Main factors impacting on reservoir quality</t>
  </si>
  <si>
    <t>SF 
(Small-scale Faults)</t>
  </si>
  <si>
    <t>DB 
(Deformation Bands)</t>
  </si>
  <si>
    <t>FC 
(Fractures Cemented)</t>
  </si>
  <si>
    <t>FPC 
(Fractures Partially-Cemented)</t>
  </si>
  <si>
    <t xml:space="preserve">CCF 
(Conjugate Cemented Fractures) </t>
  </si>
  <si>
    <t>Core Depth AH (m)</t>
  </si>
  <si>
    <t>Core Depth TVD (m)</t>
  </si>
  <si>
    <t>He-Porosity (%)</t>
  </si>
  <si>
    <t>Horizontal Permeability (mD)</t>
  </si>
  <si>
    <t>Grain Density (g/cc)</t>
  </si>
  <si>
    <t>No. of Samples</t>
  </si>
  <si>
    <t>Compaction</t>
  </si>
  <si>
    <t>Point-counted Pores (%)</t>
  </si>
  <si>
    <t>Detrimental</t>
  </si>
  <si>
    <t>Beneficial</t>
  </si>
  <si>
    <t>LNH-01</t>
  </si>
  <si>
    <t>52.55275094, 6.10426205</t>
  </si>
  <si>
    <t>Groningen Platform</t>
  </si>
  <si>
    <t>28°/358°</t>
  </si>
  <si>
    <t>ROSL</t>
  </si>
  <si>
    <t>No, DCCU</t>
  </si>
  <si>
    <t>Kupferschiefer</t>
  </si>
  <si>
    <t>Limburg Group</t>
  </si>
  <si>
    <t>Brine</t>
  </si>
  <si>
    <t>NAM</t>
  </si>
  <si>
    <t>Excellent</t>
  </si>
  <si>
    <t>P-L</t>
  </si>
  <si>
    <t>Anhydrite</t>
  </si>
  <si>
    <t>Low compaction and cementation</t>
  </si>
  <si>
    <t>ZEW-01</t>
  </si>
  <si>
    <t>52.5496022, 5.55092003</t>
  </si>
  <si>
    <t>Central Netherlands Basin</t>
  </si>
  <si>
    <t>Vertical</t>
  </si>
  <si>
    <t>No, DCCR</t>
  </si>
  <si>
    <t>TNO</t>
  </si>
  <si>
    <t>Medium</t>
  </si>
  <si>
    <t>Fe-dolomite</t>
  </si>
  <si>
    <t>Grain-rimming Fe-dolomite</t>
  </si>
  <si>
    <t>Grain-dissolution</t>
  </si>
  <si>
    <t>MID-103-S1.3</t>
  </si>
  <si>
    <t>a/a</t>
  </si>
  <si>
    <t>Good</t>
  </si>
  <si>
    <t>L</t>
  </si>
  <si>
    <t>Grain-rimming illite, Fe-dolomite, quartz</t>
  </si>
  <si>
    <t>5.2, 4.6, 4.2</t>
  </si>
  <si>
    <t>Pore-filling cements</t>
  </si>
  <si>
    <t>Grain-dissol'n, primary pore preservation</t>
  </si>
  <si>
    <t>HLE-01</t>
  </si>
  <si>
    <t>52.34846174, 6.34132255</t>
  </si>
  <si>
    <t>4.5°/012°</t>
  </si>
  <si>
    <t>+3.1</t>
  </si>
  <si>
    <t>BPU</t>
  </si>
  <si>
    <t>Fe-dolomite, Dawsonite</t>
  </si>
  <si>
    <t>4.2, 3.2</t>
  </si>
  <si>
    <t>Grain dissolution</t>
  </si>
  <si>
    <t>MKN-01</t>
  </si>
  <si>
    <t>52.68925532, 5.87919573</t>
  </si>
  <si>
    <t>Friesland Platform</t>
  </si>
  <si>
    <t>Gas</t>
  </si>
  <si>
    <t>Fe-dolomite, Kaolinite</t>
  </si>
  <si>
    <t>5.3, 5.4</t>
  </si>
  <si>
    <t>MID-103-S1.2</t>
  </si>
  <si>
    <t>Quartz, grain-rimming illite, Fe-dolomite</t>
  </si>
  <si>
    <t>5.7, 5.0, 3.7</t>
  </si>
  <si>
    <t>SLB-01</t>
  </si>
  <si>
    <t>52.81000131, 5.84550086</t>
  </si>
  <si>
    <t xml:space="preserve">1.4°/016° </t>
  </si>
  <si>
    <t>Fe-dolomite, Anhydrite</t>
  </si>
  <si>
    <t>7.8, 6.7</t>
  </si>
  <si>
    <t>WEP-01.2</t>
  </si>
  <si>
    <t>Core 2</t>
  </si>
  <si>
    <t>L-CC</t>
  </si>
  <si>
    <t>Grain-rimming illite, anhydrite, quartz</t>
  </si>
  <si>
    <t>4.8, 3.7, 3.3</t>
  </si>
  <si>
    <t>BLA-01-S1</t>
  </si>
  <si>
    <t>52.28439723, 5.27877577</t>
  </si>
  <si>
    <t>28°/112°</t>
  </si>
  <si>
    <t>Z1 Lower Claystone, Faulted</t>
  </si>
  <si>
    <t>Gas shows</t>
  </si>
  <si>
    <t>Quartz</t>
  </si>
  <si>
    <t>Primary pore preservation</t>
  </si>
  <si>
    <t>SLD-03</t>
  </si>
  <si>
    <t>52.82292577, 4.91166534</t>
  </si>
  <si>
    <t>Noord Holland Platform</t>
  </si>
  <si>
    <t>4.1°/029°</t>
  </si>
  <si>
    <t>Yes, @2044 AH</t>
  </si>
  <si>
    <t>Poor</t>
  </si>
  <si>
    <t>­</t>
  </si>
  <si>
    <t>WGF-01</t>
  </si>
  <si>
    <t>52.88512307, 5.01843007</t>
  </si>
  <si>
    <t>Texel-IJsselmeer High</t>
  </si>
  <si>
    <t>No, DC</t>
  </si>
  <si>
    <r>
      <t>Vlieland Claystone</t>
    </r>
    <r>
      <rPr>
        <vertAlign val="superscript"/>
        <sz val="11"/>
        <color theme="1"/>
        <rFont val="Calibri"/>
        <family val="2"/>
        <scheme val="minor"/>
      </rPr>
      <t>2</t>
    </r>
  </si>
  <si>
    <t>Kaolinite</t>
  </si>
  <si>
    <t>WYH-01</t>
  </si>
  <si>
    <t>52.37883655, 6.14715373</t>
  </si>
  <si>
    <t xml:space="preserve">Z1 Lower Anhydrite </t>
  </si>
  <si>
    <t>Anhydrite, Fe-dolomite</t>
  </si>
  <si>
    <t>2.5, 2.8</t>
  </si>
  <si>
    <t>Compaction (from COPL)</t>
  </si>
  <si>
    <t>IJD-01</t>
  </si>
  <si>
    <t>52.48997498, 5.97064627</t>
  </si>
  <si>
    <t>5.25°/272°</t>
  </si>
  <si>
    <t>CC</t>
  </si>
  <si>
    <t>Fe-dolomite, quartz</t>
  </si>
  <si>
    <t>3.6, 3.2</t>
  </si>
  <si>
    <t>Compaction &amp; pore-filling cements</t>
  </si>
  <si>
    <t>WEP-01.1</t>
  </si>
  <si>
    <t>52.3430865, 6.17269218</t>
  </si>
  <si>
    <t>1.8°/164°</t>
  </si>
  <si>
    <t>Core 1</t>
  </si>
  <si>
    <t>10.0, 4.7</t>
  </si>
  <si>
    <t>MID-103-S1.1</t>
  </si>
  <si>
    <t>52.55524713, 4.99217095</t>
  </si>
  <si>
    <t>25°/113°</t>
  </si>
  <si>
    <t>No, DCC</t>
  </si>
  <si>
    <t>Quartz, Fe-dolomite</t>
  </si>
  <si>
    <t>10.0, 3.0</t>
  </si>
  <si>
    <t>Weissliegend facies</t>
  </si>
  <si>
    <t>HEW-01-S1</t>
  </si>
  <si>
    <t>52.63505987, 4.81335051</t>
  </si>
  <si>
    <t>5°/045°</t>
  </si>
  <si>
    <t>MID-302.2</t>
  </si>
  <si>
    <t>Core 4</t>
  </si>
  <si>
    <t>Grain-rimming illite</t>
  </si>
  <si>
    <t>KAM-01-S1</t>
  </si>
  <si>
    <t>52.59213589, 5.96458862</t>
  </si>
  <si>
    <t>n.m.</t>
  </si>
  <si>
    <t>P</t>
  </si>
  <si>
    <t>Fe-dolomite, Anhydrite, Kaolinite</t>
  </si>
  <si>
    <t>5.5, 4.3, 3.5</t>
  </si>
  <si>
    <t>EVD-01</t>
  </si>
  <si>
    <t>51.95884214, 5.12528361</t>
  </si>
  <si>
    <t>West Netherlands Basin</t>
  </si>
  <si>
    <t>9°/010°</t>
  </si>
  <si>
    <t>Z1 Fringe Carbonate</t>
  </si>
  <si>
    <t>CC, (S, Sty)</t>
  </si>
  <si>
    <t>4.8, 4.2</t>
  </si>
  <si>
    <t>OZN-01</t>
  </si>
  <si>
    <t>52.44378717, 4.85329357</t>
  </si>
  <si>
    <t>No, DCCB</t>
  </si>
  <si>
    <t>Core gap @ 1316.4 of 38.1m</t>
  </si>
  <si>
    <t>8.5, 4.3</t>
  </si>
  <si>
    <t>EPE-01</t>
  </si>
  <si>
    <t>52.31955937, 5.95728575</t>
  </si>
  <si>
    <t>N/A</t>
  </si>
  <si>
    <t>L-Sty</t>
  </si>
  <si>
    <t>n/a</t>
  </si>
  <si>
    <r>
      <t xml:space="preserve">Compaction, </t>
    </r>
    <r>
      <rPr>
        <b/>
        <sz val="11"/>
        <color theme="1"/>
        <rFont val="Calibri"/>
        <family val="2"/>
        <scheme val="minor"/>
      </rPr>
      <t>grain-rimming illite</t>
    </r>
  </si>
  <si>
    <t>DRO-01</t>
  </si>
  <si>
    <t>52.49196931, 5.80743602</t>
  </si>
  <si>
    <t>Yes</t>
  </si>
  <si>
    <t>L-(CC)</t>
  </si>
  <si>
    <t>Quartz, kaolinite, Fe-dolomite</t>
  </si>
  <si>
    <t>5.7, 4.7, 3.6</t>
  </si>
  <si>
    <r>
      <rPr>
        <b/>
        <sz val="11"/>
        <color theme="1"/>
        <rFont val="Calibri"/>
        <family val="2"/>
        <scheme val="minor"/>
      </rPr>
      <t>Compaction</t>
    </r>
    <r>
      <rPr>
        <sz val="11"/>
        <color theme="1"/>
        <rFont val="Calibri"/>
        <family val="2"/>
        <scheme val="minor"/>
      </rPr>
      <t>, pore-filling cements</t>
    </r>
  </si>
  <si>
    <t>(Grain dissolution)</t>
  </si>
  <si>
    <t>DSP-01</t>
  </si>
  <si>
    <t>52.40927918, 5.76973485</t>
  </si>
  <si>
    <t>1°/224°</t>
  </si>
  <si>
    <t>L, CC, S</t>
  </si>
  <si>
    <t>Quartz, pore-filling illite</t>
  </si>
  <si>
    <t>5.8, 1.8</t>
  </si>
  <si>
    <r>
      <rPr>
        <b/>
        <sz val="11"/>
        <color theme="1"/>
        <rFont val="Calibri"/>
        <family val="2"/>
        <scheme val="minor"/>
      </rPr>
      <t>Compaction</t>
    </r>
    <r>
      <rPr>
        <sz val="11"/>
        <color theme="1"/>
        <rFont val="Calibri"/>
        <family val="2"/>
        <scheme val="minor"/>
      </rPr>
      <t>, quartz, pore-filling illite</t>
    </r>
  </si>
  <si>
    <t>HST-02-S1</t>
  </si>
  <si>
    <t>51.99222103, 4.78844862</t>
  </si>
  <si>
    <t>23°/048°</t>
  </si>
  <si>
    <t>No, DCDH</t>
  </si>
  <si>
    <t>ZE Upper Claystone</t>
  </si>
  <si>
    <r>
      <rPr>
        <b/>
        <sz val="11"/>
        <color theme="1"/>
        <rFont val="Calibri"/>
        <family val="2"/>
        <scheme val="minor"/>
      </rPr>
      <t>Compaction</t>
    </r>
    <r>
      <rPr>
        <sz val="11"/>
        <color theme="1"/>
        <rFont val="Calibri"/>
        <family val="2"/>
        <scheme val="minor"/>
      </rPr>
      <t>, pore-filling Fe-dolomite</t>
    </r>
  </si>
  <si>
    <t>LSM-01</t>
  </si>
  <si>
    <t>52.41875685, 4.9445345</t>
  </si>
  <si>
    <t>43°/286°</t>
  </si>
  <si>
    <t>-2.9</t>
  </si>
  <si>
    <t>Pore-filling &amp; grain-rimming Illite</t>
  </si>
  <si>
    <t>7.3, 4.3</t>
  </si>
  <si>
    <t>WAS-23-S2</t>
  </si>
  <si>
    <t>52.1092893, 4.36297007</t>
  </si>
  <si>
    <t>12°/211°</t>
  </si>
  <si>
    <t>No, DCHS</t>
  </si>
  <si>
    <t>L, CC, S, (P)</t>
  </si>
  <si>
    <t>Quartz, kaolinite</t>
  </si>
  <si>
    <t>6.3, 3.8</t>
  </si>
  <si>
    <t>Q14-02</t>
  </si>
  <si>
    <t>52.32683381, 4.34379815</t>
  </si>
  <si>
    <t>1.4°/110°</t>
  </si>
  <si>
    <t>Kupferschiefer (edge)</t>
  </si>
  <si>
    <t>Quartz, Fe-dolomite, grain-rimming illite</t>
  </si>
  <si>
    <t>2.7, 2.5, 2.3</t>
  </si>
  <si>
    <r>
      <rPr>
        <b/>
        <sz val="11"/>
        <color theme="1"/>
        <rFont val="Calibri"/>
        <family val="2"/>
        <scheme val="minor"/>
      </rPr>
      <t>Compaction (COPL)</t>
    </r>
    <r>
      <rPr>
        <sz val="11"/>
        <color theme="1"/>
        <rFont val="Calibri"/>
        <family val="2"/>
        <scheme val="minor"/>
      </rPr>
      <t>, illite</t>
    </r>
  </si>
  <si>
    <t>JUT-01</t>
  </si>
  <si>
    <t>52.05344765, 5.08246476</t>
  </si>
  <si>
    <t>17°/007°</t>
  </si>
  <si>
    <t>+3.9</t>
  </si>
  <si>
    <t>CC, S, (Sty)</t>
  </si>
  <si>
    <t>Total illite, Fe-dolomite, quartz</t>
  </si>
  <si>
    <t>5.2, 4.3, 4.3</t>
  </si>
  <si>
    <t>MID-302.1</t>
  </si>
  <si>
    <t>52.57608301, 4.9721249</t>
  </si>
  <si>
    <t>51°/286°</t>
  </si>
  <si>
    <t>Core 3</t>
  </si>
  <si>
    <t>11.7, 7.7</t>
  </si>
  <si>
    <t>JPE-01</t>
  </si>
  <si>
    <t>52.19936459, 6.23532379</t>
  </si>
  <si>
    <t>16.7°/127.4°</t>
  </si>
  <si>
    <t>-1.4</t>
  </si>
  <si>
    <t>L-CC, (S)</t>
  </si>
  <si>
    <t>Pore-filling &amp; grain-rimming illite, Fe-dolomite</t>
  </si>
  <si>
    <t>6.1, 3.4</t>
  </si>
  <si>
    <r>
      <t xml:space="preserve">Compaction, </t>
    </r>
    <r>
      <rPr>
        <b/>
        <sz val="11"/>
        <color theme="1"/>
        <rFont val="Calibri"/>
        <family val="2"/>
        <scheme val="minor"/>
      </rPr>
      <t>pore-filling &amp; grain-rimm. illite</t>
    </r>
  </si>
  <si>
    <t>ZWK-01</t>
  </si>
  <si>
    <t>52.53363705, 4.87231943</t>
  </si>
  <si>
    <t>4°/151°</t>
  </si>
  <si>
    <t>Yes, @3300 AH</t>
  </si>
  <si>
    <t>Zechstein Group</t>
  </si>
  <si>
    <t>Anhydrite, grain-rimming illite</t>
  </si>
  <si>
    <t>12.3, 5.2</t>
  </si>
  <si>
    <t>ERM-01-S1</t>
  </si>
  <si>
    <t>52.29842294, 5.60513934</t>
  </si>
  <si>
    <t xml:space="preserve">15°/128° </t>
  </si>
  <si>
    <t>Yes, @2649.5 AH</t>
  </si>
  <si>
    <t>L-S</t>
  </si>
  <si>
    <t>Quartz, pore-filling illite, Fe-dolomite</t>
  </si>
  <si>
    <t>6.7, 3.8, 3.7</t>
  </si>
  <si>
    <t>WSP-01</t>
  </si>
  <si>
    <t>52.31065766, 5.0900437</t>
  </si>
  <si>
    <t>3.7°/ 308°</t>
  </si>
  <si>
    <t>Yes,  SCAN-line 25</t>
  </si>
  <si>
    <t>+2.3</t>
  </si>
  <si>
    <t>fault</t>
  </si>
  <si>
    <t>Grain-rimming illite, quartz</t>
  </si>
  <si>
    <t>6.7, 5.6</t>
  </si>
  <si>
    <t>WRV-01</t>
  </si>
  <si>
    <t>52.22724066, 4.88529567</t>
  </si>
  <si>
    <t xml:space="preserve"> 7°/50°</t>
  </si>
  <si>
    <t>Fe-dolomite, grain-rimming illite</t>
  </si>
  <si>
    <t>6.0, 4.7</t>
  </si>
  <si>
    <r>
      <rPr>
        <b/>
        <sz val="11"/>
        <color theme="1"/>
        <rFont val="Calibri"/>
        <family val="2"/>
        <scheme val="minor"/>
      </rPr>
      <t>Compaction</t>
    </r>
    <r>
      <rPr>
        <sz val="11"/>
        <color theme="1"/>
        <rFont val="Calibri"/>
        <family val="2"/>
        <scheme val="minor"/>
      </rPr>
      <t>, grain-rimming illite</t>
    </r>
  </si>
  <si>
    <t>EMO-01</t>
  </si>
  <si>
    <t>52.71276464, 5.80533636</t>
  </si>
  <si>
    <t>No, DCGE</t>
  </si>
  <si>
    <r>
      <t>Upper Holland Marl</t>
    </r>
    <r>
      <rPr>
        <vertAlign val="superscript"/>
        <sz val="11"/>
        <color theme="1"/>
        <rFont val="Calibri"/>
        <family val="2"/>
        <scheme val="minor"/>
      </rPr>
      <t>2</t>
    </r>
  </si>
  <si>
    <t>P-L/L-CC</t>
  </si>
  <si>
    <t>BNV-01-S1</t>
  </si>
  <si>
    <t>52.15592712, 5.60478847</t>
  </si>
  <si>
    <t>34.7°/ 275°</t>
  </si>
  <si>
    <t>-1.6</t>
  </si>
  <si>
    <t>7.9, 4.5</t>
  </si>
  <si>
    <t>HES-01</t>
  </si>
  <si>
    <t>52.50576756, 6.33161375</t>
  </si>
  <si>
    <t>Quartz, squashed claystone rock frag's</t>
  </si>
  <si>
    <t>5.7, 19.2</t>
  </si>
  <si>
    <r>
      <rPr>
        <b/>
        <sz val="11"/>
        <color theme="1"/>
        <rFont val="Calibri"/>
        <family val="2"/>
        <scheme val="minor"/>
      </rPr>
      <t>Compaction</t>
    </r>
    <r>
      <rPr>
        <sz val="11"/>
        <color theme="1"/>
        <rFont val="Calibri"/>
        <family val="2"/>
        <scheme val="minor"/>
      </rPr>
      <t xml:space="preserve"> (ductile claystone rock fragments)</t>
    </r>
  </si>
  <si>
    <t>DSP-02</t>
  </si>
  <si>
    <t>52.47048914, 5.89350466</t>
  </si>
  <si>
    <t>10°/224°</t>
  </si>
  <si>
    <t>n.m</t>
  </si>
  <si>
    <t>Not sure if we have to mention the Carboniferous Formation at TD. Omitting it cleans-up the column.</t>
  </si>
  <si>
    <t>Can this column go?
It does not appear to add any useful information</t>
  </si>
  <si>
    <t>F = Floating, P = Point, L = Long, CC = Concavo-Convex</t>
  </si>
  <si>
    <t>=</t>
  </si>
  <si>
    <t>top of core just below top Slochteren Fm</t>
  </si>
  <si>
    <t>S = Sutured, Sty = Stylolised</t>
  </si>
  <si>
    <t>() = reletively minor impact</t>
  </si>
  <si>
    <t>Slochteren very thin; Faulted-out</t>
  </si>
  <si>
    <t xml:space="preserve"> </t>
  </si>
  <si>
    <t>DO NOT REMOVE</t>
  </si>
  <si>
    <t>=Mean -(- 1St. Dev Kh)</t>
  </si>
  <si>
    <t xml:space="preserve">= +1St. Dev Kh) - Mean </t>
  </si>
  <si>
    <r>
      <t>Core-to-Log shift (m)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 xml:space="preserve">
(+ = down)</t>
    </r>
  </si>
  <si>
    <t>Jumbled. Structural dip very high (30-50°)</t>
  </si>
  <si>
    <t>+0.7</t>
  </si>
  <si>
    <t>Cores 1 &amp; 2</t>
  </si>
  <si>
    <t>Cores 3 &amp; 4</t>
  </si>
  <si>
    <t>Cores 5-10</t>
  </si>
  <si>
    <r>
      <rPr>
        <b/>
        <sz val="11"/>
        <color theme="1"/>
        <rFont val="Calibri"/>
        <family val="2"/>
        <scheme val="minor"/>
      </rPr>
      <t>bold</t>
    </r>
    <r>
      <rPr>
        <sz val="11"/>
        <color theme="1"/>
        <rFont val="Calibri"/>
        <family val="2"/>
        <scheme val="minor"/>
      </rPr>
      <t xml:space="preserve"> = relatively strong impact</t>
    </r>
  </si>
  <si>
    <t>Rare</t>
  </si>
  <si>
    <t>Minor</t>
  </si>
  <si>
    <t>Common</t>
  </si>
  <si>
    <t>Very common</t>
  </si>
  <si>
    <t xml:space="preserve">Abundant </t>
  </si>
  <si>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Depth shift not applied to core depth (AH) and (TVD)</t>
    </r>
  </si>
  <si>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top Slochteren Fm. eroded</t>
    </r>
  </si>
  <si>
    <t>Relatively high intergranular porosity</t>
  </si>
  <si>
    <t>Relatively low porosity and low pore-filling cmt's</t>
  </si>
  <si>
    <t>Weissliegend. Abundant grain-rimming dolomite in top.</t>
  </si>
  <si>
    <t>Yes; no fractures in core</t>
  </si>
  <si>
    <t>wells WEP-01, MID-302, MID-103 subdivided. Reservoir quality is significantly different per zone</t>
  </si>
  <si>
    <t>Well Related Data</t>
  </si>
  <si>
    <t xml:space="preserve"> Petrography &amp; Reservoir Quality</t>
  </si>
  <si>
    <t>Pore-filling cements, grain-rimming illite</t>
  </si>
  <si>
    <t>Compaction (from COPL), Kaolinite</t>
  </si>
  <si>
    <r>
      <rPr>
        <b/>
        <sz val="11"/>
        <color theme="1"/>
        <rFont val="Calibri"/>
        <family val="2"/>
        <scheme val="minor"/>
      </rPr>
      <t>Compaction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pore-filling illite</t>
    </r>
    <r>
      <rPr>
        <sz val="11"/>
        <color theme="1"/>
        <rFont val="Calibri"/>
        <family val="2"/>
        <scheme val="minor"/>
      </rPr>
      <t>/kaolinite, quartz</t>
    </r>
  </si>
  <si>
    <t>Compaction, quartz, Fe-dolomite cmt.</t>
  </si>
  <si>
    <t>pore-filling &amp; grain-rimming Illite</t>
  </si>
  <si>
    <r>
      <rPr>
        <b/>
        <sz val="11"/>
        <color theme="1"/>
        <rFont val="Calibri"/>
        <family val="2"/>
        <scheme val="minor"/>
      </rPr>
      <t>Compaction</t>
    </r>
    <r>
      <rPr>
        <sz val="11"/>
        <color theme="1"/>
        <rFont val="Calibri"/>
        <family val="2"/>
        <scheme val="minor"/>
      </rPr>
      <t>, quartz &amp; kaolinite cmt.</t>
    </r>
  </si>
  <si>
    <r>
      <rPr>
        <b/>
        <sz val="11"/>
        <color theme="1"/>
        <rFont val="Calibri"/>
        <family val="2"/>
        <scheme val="minor"/>
      </rPr>
      <t>Compaction</t>
    </r>
    <r>
      <rPr>
        <sz val="11"/>
        <color theme="1"/>
        <rFont val="Calibri"/>
        <family val="2"/>
        <scheme val="minor"/>
      </rPr>
      <t>, illite, Fe-dolomite, quartz cmt.</t>
    </r>
  </si>
  <si>
    <r>
      <rPr>
        <b/>
        <sz val="11"/>
        <color theme="1"/>
        <rFont val="Calibri"/>
        <family val="2"/>
        <scheme val="minor"/>
      </rPr>
      <t>Compaction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quartz</t>
    </r>
    <r>
      <rPr>
        <sz val="11"/>
        <color theme="1"/>
        <rFont val="Calibri"/>
        <family val="2"/>
        <scheme val="minor"/>
      </rPr>
      <t>, pore-filling illite</t>
    </r>
  </si>
  <si>
    <r>
      <rPr>
        <b/>
        <sz val="11"/>
        <color theme="1"/>
        <rFont val="Calibri"/>
        <family val="2"/>
        <scheme val="minor"/>
      </rPr>
      <t>Cataclasis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grain-rimming illite</t>
    </r>
    <r>
      <rPr>
        <sz val="11"/>
        <color theme="1"/>
        <rFont val="Calibri"/>
        <family val="2"/>
        <scheme val="minor"/>
      </rPr>
      <t>, quartz cement</t>
    </r>
  </si>
  <si>
    <t>(Compaction), Fe-dolomite cement</t>
  </si>
  <si>
    <r>
      <rPr>
        <sz val="11"/>
        <color theme="1"/>
        <rFont val="Calibri"/>
        <family val="2"/>
        <scheme val="minor"/>
      </rPr>
      <t>Primary pore preservation</t>
    </r>
    <r>
      <rPr>
        <b/>
        <sz val="11"/>
        <color theme="1"/>
        <rFont val="Calibri"/>
        <family val="2"/>
        <scheme val="minor"/>
      </rPr>
      <t>, grain dissol'n</t>
    </r>
  </si>
  <si>
    <r>
      <t>Compaction,</t>
    </r>
    <r>
      <rPr>
        <b/>
        <sz val="11"/>
        <color theme="1"/>
        <rFont val="Calibri"/>
        <family val="2"/>
        <scheme val="minor"/>
      </rPr>
      <t xml:space="preserve"> anhydrite</t>
    </r>
    <r>
      <rPr>
        <sz val="11"/>
        <color theme="1"/>
        <rFont val="Calibri"/>
        <family val="2"/>
        <scheme val="minor"/>
      </rPr>
      <t>, Fe-dolomite cement</t>
    </r>
  </si>
  <si>
    <t>Pore-filling illite, quartz</t>
  </si>
  <si>
    <r>
      <t xml:space="preserve">(Compaction), </t>
    </r>
    <r>
      <rPr>
        <b/>
        <sz val="11"/>
        <color theme="1"/>
        <rFont val="Calibri"/>
        <family val="2"/>
        <scheme val="minor"/>
      </rPr>
      <t>anhydrite</t>
    </r>
    <r>
      <rPr>
        <sz val="11"/>
        <color theme="1"/>
        <rFont val="Calibri"/>
        <family val="2"/>
        <scheme val="minor"/>
      </rPr>
      <t>, grain-rimming illite</t>
    </r>
  </si>
  <si>
    <r>
      <rPr>
        <b/>
        <sz val="11"/>
        <color theme="1"/>
        <rFont val="Calibri"/>
        <family val="2"/>
        <scheme val="minor"/>
      </rPr>
      <t>Quartz overgrowths</t>
    </r>
    <r>
      <rPr>
        <sz val="11"/>
        <color theme="1"/>
        <rFont val="Calibri"/>
        <family val="2"/>
        <scheme val="minor"/>
      </rPr>
      <t>, Fe-dolomite</t>
    </r>
  </si>
  <si>
    <r>
      <rPr>
        <b/>
        <sz val="11"/>
        <color theme="1"/>
        <rFont val="Calibri"/>
        <family val="2"/>
        <scheme val="minor"/>
      </rPr>
      <t>Fe-dolomite</t>
    </r>
    <r>
      <rPr>
        <sz val="11"/>
        <color theme="1"/>
        <rFont val="Calibri"/>
        <family val="2"/>
        <scheme val="minor"/>
      </rPr>
      <t>, quartz cement, grain-rimming illite</t>
    </r>
  </si>
  <si>
    <t>Fe-dolomite, quartz cement, grain-rimming illite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</si>
</sst>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&quot;€&quot;\ * #,##0.00_ ;_ &quot;€&quot;\ * \-#,##0.00_ ;_ &quot;€&quot;\ * &quot;-&quot;??_ ;_ @_ "/>
    <numFmt numFmtId="165" formatCode="_ * #,##0.00_ ;_ * \-#,##0.00_ ;_ * &quot;-&quot;??_ ;_ @_ "/>
    <numFmt numFmtId="166" formatCode="0.0"/>
    <numFmt numFmtId="167" formatCode="[&gt;99.99]0;[&gt;9.99]0.0;0.00"/>
    <numFmt numFmtId="168" formatCode="[&gt;99.99]0.0;[&gt;9.99]0.0;0.00"/>
    <numFmt numFmtId="169" formatCode="[&lt;&gt;0]0.0;&quot;&quot;"/>
    <numFmt numFmtId="170" formatCode="0.000"/>
    <numFmt numFmtId="171" formatCode="[&lt;&gt;0]0.00;&quot;-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rgb="FF9C65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7CE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6" fillId="0" borderId="0"/>
    <xf numFmtId="0" fontId="7" fillId="0" borderId="0"/>
    <xf numFmtId="0" fontId="8" fillId="0" borderId="0"/>
    <xf numFmtId="0" fontId="9" fillId="7" borderId="0" applyNumberFormat="0" applyBorder="0" applyAlignment="0" applyProtection="0"/>
    <xf numFmtId="0" fontId="1" fillId="0" borderId="0"/>
  </cellStyleXfs>
  <cellXfs count="190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5" fillId="0" borderId="0" xfId="0" applyFont="1"/>
    <xf numFmtId="166" fontId="0" fillId="0" borderId="0" xfId="0" applyNumberFormat="1"/>
    <xf numFmtId="0" fontId="5" fillId="5" borderId="13" xfId="0" applyFont="1" applyFill="1" applyBorder="1"/>
    <xf numFmtId="1" fontId="0" fillId="0" borderId="0" xfId="0" applyNumberFormat="1"/>
    <xf numFmtId="0" fontId="10" fillId="8" borderId="16" xfId="0" applyFont="1" applyFill="1" applyBorder="1" applyAlignment="1">
      <alignment horizontal="centerContinuous"/>
    </xf>
    <xf numFmtId="0" fontId="11" fillId="8" borderId="16" xfId="0" applyFont="1" applyFill="1" applyBorder="1" applyAlignment="1">
      <alignment horizontal="centerContinuous"/>
    </xf>
    <xf numFmtId="0" fontId="0" fillId="0" borderId="1" xfId="0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wrapText="1"/>
    </xf>
    <xf numFmtId="0" fontId="5" fillId="9" borderId="11" xfId="0" applyFont="1" applyFill="1" applyBorder="1" applyAlignment="1">
      <alignment horizontal="centerContinuous"/>
    </xf>
    <xf numFmtId="0" fontId="5" fillId="9" borderId="12" xfId="0" applyFont="1" applyFill="1" applyBorder="1" applyAlignment="1">
      <alignment horizontal="centerContinuous"/>
    </xf>
    <xf numFmtId="0" fontId="5" fillId="14" borderId="12" xfId="0" applyFont="1" applyFill="1" applyBorder="1" applyAlignment="1">
      <alignment horizontal="centerContinuous"/>
    </xf>
    <xf numFmtId="0" fontId="0" fillId="6" borderId="0" xfId="0" applyFill="1"/>
    <xf numFmtId="0" fontId="4" fillId="15" borderId="11" xfId="0" applyFont="1" applyFill="1" applyBorder="1" applyAlignment="1">
      <alignment horizontal="centerContinuous"/>
    </xf>
    <xf numFmtId="0" fontId="4" fillId="15" borderId="12" xfId="0" applyFont="1" applyFill="1" applyBorder="1" applyAlignment="1">
      <alignment horizontal="centerContinuous"/>
    </xf>
    <xf numFmtId="0" fontId="4" fillId="15" borderId="13" xfId="0" applyFont="1" applyFill="1" applyBorder="1" applyAlignment="1">
      <alignment horizontal="centerContinuous"/>
    </xf>
    <xf numFmtId="0" fontId="5" fillId="0" borderId="9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5" fillId="4" borderId="0" xfId="0" quotePrefix="1" applyFont="1" applyFill="1" applyAlignment="1">
      <alignment horizontal="center" vertical="center" wrapText="1"/>
    </xf>
    <xf numFmtId="0" fontId="5" fillId="0" borderId="15" xfId="0" quotePrefix="1" applyFont="1" applyBorder="1" applyAlignment="1">
      <alignment horizontal="centerContinuous" vertical="center" wrapText="1"/>
    </xf>
    <xf numFmtId="0" fontId="5" fillId="0" borderId="15" xfId="0" applyFont="1" applyBorder="1" applyAlignment="1">
      <alignment horizontal="centerContinuous" vertical="center" wrapText="1"/>
    </xf>
    <xf numFmtId="166" fontId="0" fillId="0" borderId="0" xfId="0" applyNumberFormat="1" applyAlignment="1">
      <alignment horizontal="center" vertical="center"/>
    </xf>
    <xf numFmtId="0" fontId="11" fillId="0" borderId="14" xfId="0" applyFont="1" applyBorder="1" applyAlignment="1">
      <alignment horizontal="centerContinuous" vertical="center" wrapText="1"/>
    </xf>
    <xf numFmtId="0" fontId="11" fillId="0" borderId="9" xfId="0" applyFont="1" applyBorder="1" applyAlignment="1">
      <alignment horizontal="left" vertical="center" wrapText="1" indent="1"/>
    </xf>
    <xf numFmtId="0" fontId="0" fillId="0" borderId="27" xfId="0" applyBorder="1" applyAlignment="1">
      <alignment horizontal="center" vertical="center"/>
    </xf>
    <xf numFmtId="166" fontId="0" fillId="0" borderId="27" xfId="0" applyNumberFormat="1" applyBorder="1" applyAlignment="1">
      <alignment horizontal="center" vertical="center"/>
    </xf>
    <xf numFmtId="166" fontId="0" fillId="0" borderId="27" xfId="0" applyNumberFormat="1" applyBorder="1" applyAlignment="1">
      <alignment horizontal="right" vertical="center" indent="3"/>
    </xf>
    <xf numFmtId="49" fontId="0" fillId="0" borderId="27" xfId="0" applyNumberFormat="1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2" fontId="0" fillId="0" borderId="27" xfId="0" applyNumberFormat="1" applyBorder="1" applyAlignment="1">
      <alignment horizontal="left" vertical="center" indent="1"/>
    </xf>
    <xf numFmtId="2" fontId="0" fillId="0" borderId="28" xfId="0" applyNumberFormat="1" applyBorder="1" applyAlignment="1">
      <alignment horizontal="left" vertical="center" indent="1"/>
    </xf>
    <xf numFmtId="166" fontId="0" fillId="0" borderId="27" xfId="0" applyNumberFormat="1" applyBorder="1" applyAlignment="1">
      <alignment horizontal="left" vertical="center" indent="1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16" borderId="30" xfId="0" applyFill="1" applyBorder="1" applyAlignment="1">
      <alignment horizontal="left" vertical="center" indent="1"/>
    </xf>
    <xf numFmtId="166" fontId="0" fillId="0" borderId="30" xfId="0" applyNumberFormat="1" applyBorder="1" applyAlignment="1">
      <alignment horizontal="center" vertical="center"/>
    </xf>
    <xf numFmtId="166" fontId="0" fillId="0" borderId="30" xfId="0" applyNumberFormat="1" applyBorder="1" applyAlignment="1">
      <alignment horizontal="right" vertical="center" indent="3"/>
    </xf>
    <xf numFmtId="49" fontId="0" fillId="0" borderId="30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1" fontId="0" fillId="0" borderId="30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left" vertical="center" indent="1"/>
    </xf>
    <xf numFmtId="166" fontId="0" fillId="0" borderId="30" xfId="0" applyNumberFormat="1" applyBorder="1" applyAlignment="1">
      <alignment horizontal="left" vertical="center" inden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left" vertical="center" indent="1"/>
    </xf>
    <xf numFmtId="49" fontId="0" fillId="0" borderId="30" xfId="0" quotePrefix="1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left" vertical="center" indent="1"/>
    </xf>
    <xf numFmtId="166" fontId="0" fillId="0" borderId="32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right" vertical="center" indent="3"/>
    </xf>
    <xf numFmtId="49" fontId="0" fillId="0" borderId="32" xfId="0" applyNumberFormat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left" vertical="center" indent="1"/>
    </xf>
    <xf numFmtId="166" fontId="0" fillId="0" borderId="32" xfId="0" applyNumberFormat="1" applyBorder="1" applyAlignment="1">
      <alignment horizontal="left" vertical="center" inden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left" vertical="center" indent="1"/>
    </xf>
    <xf numFmtId="166" fontId="0" fillId="0" borderId="28" xfId="0" applyNumberFormat="1" applyBorder="1" applyAlignment="1">
      <alignment horizontal="center" vertical="center"/>
    </xf>
    <xf numFmtId="166" fontId="0" fillId="0" borderId="28" xfId="0" applyNumberFormat="1" applyBorder="1" applyAlignment="1">
      <alignment horizontal="right" vertical="center" indent="3"/>
    </xf>
    <xf numFmtId="49" fontId="0" fillId="0" borderId="28" xfId="0" applyNumberForma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1" fontId="0" fillId="0" borderId="28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166" fontId="0" fillId="0" borderId="28" xfId="0" applyNumberFormat="1" applyBorder="1" applyAlignment="1">
      <alignment horizontal="left" vertical="center" indent="1"/>
    </xf>
    <xf numFmtId="0" fontId="0" fillId="0" borderId="34" xfId="0" applyBorder="1" applyAlignment="1">
      <alignment horizontal="center"/>
    </xf>
    <xf numFmtId="0" fontId="0" fillId="16" borderId="32" xfId="0" applyFill="1" applyBorder="1" applyAlignment="1">
      <alignment horizontal="left" vertical="center" indent="1"/>
    </xf>
    <xf numFmtId="0" fontId="0" fillId="0" borderId="32" xfId="0" applyBorder="1" applyAlignment="1">
      <alignment horizontal="left" vertical="center"/>
    </xf>
    <xf numFmtId="166" fontId="0" fillId="6" borderId="30" xfId="0" applyNumberFormat="1" applyFill="1" applyBorder="1" applyAlignment="1">
      <alignment horizontal="center" vertical="center"/>
    </xf>
    <xf numFmtId="0" fontId="0" fillId="16" borderId="28" xfId="0" applyFill="1" applyBorder="1" applyAlignment="1">
      <alignment horizontal="left" vertical="center" indent="1"/>
    </xf>
    <xf numFmtId="168" fontId="0" fillId="0" borderId="30" xfId="0" applyNumberForma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49" fontId="0" fillId="0" borderId="32" xfId="0" quotePrefix="1" applyNumberFormat="1" applyBorder="1" applyAlignment="1">
      <alignment horizontal="center" vertical="center"/>
    </xf>
    <xf numFmtId="1" fontId="1" fillId="0" borderId="32" xfId="3" applyNumberFormat="1" applyFont="1" applyFill="1" applyBorder="1" applyAlignment="1">
      <alignment horizontal="center" vertical="center"/>
    </xf>
    <xf numFmtId="166" fontId="1" fillId="0" borderId="32" xfId="3" applyNumberFormat="1" applyFont="1" applyFill="1" applyBorder="1" applyAlignment="1">
      <alignment horizontal="center" vertical="center"/>
    </xf>
    <xf numFmtId="0" fontId="1" fillId="0" borderId="32" xfId="3" applyFont="1" applyFill="1" applyBorder="1" applyAlignment="1">
      <alignment horizontal="center" vertical="center"/>
    </xf>
    <xf numFmtId="2" fontId="1" fillId="0" borderId="32" xfId="3" applyNumberFormat="1" applyFont="1" applyFill="1" applyBorder="1" applyAlignment="1">
      <alignment horizontal="center" vertical="center"/>
    </xf>
    <xf numFmtId="49" fontId="0" fillId="0" borderId="28" xfId="0" quotePrefix="1" applyNumberFormat="1" applyBorder="1" applyAlignment="1">
      <alignment horizontal="center" vertical="center"/>
    </xf>
    <xf numFmtId="0" fontId="1" fillId="0" borderId="30" xfId="3" applyFont="1" applyFill="1" applyBorder="1" applyAlignment="1">
      <alignment horizontal="center" vertical="center"/>
    </xf>
    <xf numFmtId="0" fontId="0" fillId="12" borderId="30" xfId="0" applyFill="1" applyBorder="1" applyAlignment="1">
      <alignment horizontal="left" vertical="center" indent="1"/>
    </xf>
    <xf numFmtId="0" fontId="0" fillId="2" borderId="32" xfId="0" applyFill="1" applyBorder="1" applyAlignment="1">
      <alignment horizontal="left" vertical="center" indent="1"/>
    </xf>
    <xf numFmtId="0" fontId="5" fillId="11" borderId="12" xfId="0" applyFont="1" applyFill="1" applyBorder="1" applyAlignment="1">
      <alignment horizontal="centerContinuous"/>
    </xf>
    <xf numFmtId="0" fontId="5" fillId="11" borderId="13" xfId="0" applyFont="1" applyFill="1" applyBorder="1" applyAlignment="1">
      <alignment horizontal="centerContinuous"/>
    </xf>
    <xf numFmtId="0" fontId="5" fillId="10" borderId="11" xfId="0" applyFont="1" applyFill="1" applyBorder="1" applyAlignment="1">
      <alignment horizontal="centerContinuous"/>
    </xf>
    <xf numFmtId="0" fontId="5" fillId="10" borderId="12" xfId="0" applyFont="1" applyFill="1" applyBorder="1" applyAlignment="1">
      <alignment horizontal="centerContinuous"/>
    </xf>
    <xf numFmtId="0" fontId="5" fillId="10" borderId="13" xfId="0" applyFont="1" applyFill="1" applyBorder="1" applyAlignment="1">
      <alignment horizontal="centerContinuous"/>
    </xf>
    <xf numFmtId="0" fontId="5" fillId="12" borderId="11" xfId="0" applyFont="1" applyFill="1" applyBorder="1" applyAlignment="1">
      <alignment horizontal="centerContinuous"/>
    </xf>
    <xf numFmtId="0" fontId="5" fillId="12" borderId="12" xfId="0" applyFont="1" applyFill="1" applyBorder="1" applyAlignment="1">
      <alignment horizontal="centerContinuous"/>
    </xf>
    <xf numFmtId="0" fontId="5" fillId="12" borderId="13" xfId="0" applyFont="1" applyFill="1" applyBorder="1" applyAlignment="1">
      <alignment horizontal="centerContinuous"/>
    </xf>
    <xf numFmtId="0" fontId="5" fillId="13" borderId="26" xfId="0" applyFont="1" applyFill="1" applyBorder="1" applyAlignment="1">
      <alignment horizontal="centerContinuous"/>
    </xf>
    <xf numFmtId="0" fontId="5" fillId="13" borderId="12" xfId="0" applyFont="1" applyFill="1" applyBorder="1" applyAlignment="1">
      <alignment horizontal="centerContinuous"/>
    </xf>
    <xf numFmtId="0" fontId="5" fillId="13" borderId="20" xfId="0" applyFont="1" applyFill="1" applyBorder="1" applyAlignment="1">
      <alignment horizontal="centerContinuous"/>
    </xf>
    <xf numFmtId="170" fontId="0" fillId="0" borderId="0" xfId="0" applyNumberFormat="1"/>
    <xf numFmtId="0" fontId="0" fillId="2" borderId="30" xfId="0" applyFill="1" applyBorder="1" applyAlignment="1">
      <alignment horizontal="left" vertical="center" indent="1"/>
    </xf>
    <xf numFmtId="1" fontId="1" fillId="0" borderId="30" xfId="3" applyNumberFormat="1" applyFont="1" applyFill="1" applyBorder="1" applyAlignment="1">
      <alignment horizontal="center" vertical="center"/>
    </xf>
    <xf numFmtId="166" fontId="1" fillId="0" borderId="30" xfId="3" applyNumberFormat="1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0" fillId="16" borderId="27" xfId="0" applyFill="1" applyBorder="1" applyAlignment="1">
      <alignment horizontal="left" vertical="center" indent="1"/>
    </xf>
    <xf numFmtId="0" fontId="0" fillId="12" borderId="28" xfId="0" applyFill="1" applyBorder="1" applyAlignment="1">
      <alignment horizontal="left" vertical="center" indent="1"/>
    </xf>
    <xf numFmtId="0" fontId="0" fillId="0" borderId="27" xfId="0" applyBorder="1" applyAlignment="1">
      <alignment horizontal="left" vertical="center"/>
    </xf>
    <xf numFmtId="166" fontId="0" fillId="0" borderId="30" xfId="0" applyNumberFormat="1" applyBorder="1" applyAlignment="1">
      <alignment horizontal="left" vertical="center"/>
    </xf>
    <xf numFmtId="167" fontId="0" fillId="0" borderId="28" xfId="0" applyNumberFormat="1" applyBorder="1" applyAlignment="1">
      <alignment horizontal="center" vertical="center"/>
    </xf>
    <xf numFmtId="166" fontId="14" fillId="0" borderId="2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12" fillId="0" borderId="0" xfId="0" applyFont="1"/>
    <xf numFmtId="0" fontId="11" fillId="11" borderId="12" xfId="0" applyFont="1" applyFill="1" applyBorder="1" applyAlignment="1">
      <alignment horizontal="centerContinuous"/>
    </xf>
    <xf numFmtId="166" fontId="12" fillId="0" borderId="27" xfId="0" applyNumberFormat="1" applyFont="1" applyBorder="1" applyAlignment="1">
      <alignment horizontal="center" vertical="center"/>
    </xf>
    <xf numFmtId="166" fontId="12" fillId="0" borderId="30" xfId="0" applyNumberFormat="1" applyFont="1" applyBorder="1" applyAlignment="1">
      <alignment horizontal="center" vertical="center"/>
    </xf>
    <xf numFmtId="0" fontId="0" fillId="0" borderId="32" xfId="0" quotePrefix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28" xfId="0" quotePrefix="1" applyBorder="1" applyAlignment="1">
      <alignment horizontal="center" vertical="center"/>
    </xf>
    <xf numFmtId="166" fontId="12" fillId="0" borderId="32" xfId="0" applyNumberFormat="1" applyFont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12" fillId="6" borderId="0" xfId="0" applyFont="1" applyFill="1"/>
    <xf numFmtId="166" fontId="0" fillId="6" borderId="0" xfId="0" applyNumberFormat="1" applyFill="1" applyAlignment="1">
      <alignment horizontal="center"/>
    </xf>
    <xf numFmtId="1" fontId="0" fillId="6" borderId="0" xfId="0" applyNumberFormat="1" applyFill="1"/>
    <xf numFmtId="166" fontId="0" fillId="6" borderId="0" xfId="0" applyNumberFormat="1" applyFill="1"/>
    <xf numFmtId="0" fontId="13" fillId="6" borderId="0" xfId="0" applyFont="1" applyFill="1" applyAlignment="1">
      <alignment horizontal="left" wrapText="1"/>
    </xf>
    <xf numFmtId="0" fontId="11" fillId="6" borderId="0" xfId="0" applyFont="1" applyFill="1" applyAlignment="1">
      <alignment horizontal="left" wrapText="1"/>
    </xf>
    <xf numFmtId="0" fontId="0" fillId="6" borderId="0" xfId="0" applyFill="1" applyAlignment="1">
      <alignment horizontal="left"/>
    </xf>
    <xf numFmtId="2" fontId="0" fillId="6" borderId="0" xfId="0" applyNumberFormat="1" applyFill="1" applyAlignment="1">
      <alignment horizontal="center" vertical="center" wrapText="1"/>
    </xf>
    <xf numFmtId="0" fontId="5" fillId="0" borderId="6" xfId="0" applyFont="1" applyBorder="1" applyAlignment="1">
      <alignment horizontal="centerContinuous" vertical="center" wrapText="1"/>
    </xf>
    <xf numFmtId="0" fontId="5" fillId="0" borderId="1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8" xfId="0" applyFont="1" applyBorder="1" applyAlignment="1">
      <alignment horizontal="centerContinuous" vertical="center" wrapText="1"/>
    </xf>
    <xf numFmtId="0" fontId="5" fillId="0" borderId="10" xfId="0" applyFont="1" applyBorder="1" applyAlignment="1">
      <alignment vertical="center" wrapText="1"/>
    </xf>
    <xf numFmtId="0" fontId="5" fillId="0" borderId="4" xfId="0" applyFont="1" applyBorder="1" applyAlignment="1">
      <alignment horizontal="centerContinuous" vertical="center" wrapText="1"/>
    </xf>
    <xf numFmtId="0" fontId="5" fillId="0" borderId="9" xfId="0" quotePrefix="1" applyFont="1" applyBorder="1" applyAlignment="1">
      <alignment horizontal="center" vertical="center" wrapText="1"/>
    </xf>
    <xf numFmtId="167" fontId="0" fillId="0" borderId="0" xfId="0" applyNumberFormat="1"/>
    <xf numFmtId="0" fontId="13" fillId="2" borderId="0" xfId="0" applyFont="1" applyFill="1" applyAlignment="1">
      <alignment horizontal="left" vertical="top" wrapText="1"/>
    </xf>
    <xf numFmtId="0" fontId="0" fillId="2" borderId="0" xfId="0" applyFill="1"/>
    <xf numFmtId="166" fontId="5" fillId="6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indent="1"/>
    </xf>
    <xf numFmtId="0" fontId="5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/>
    </xf>
    <xf numFmtId="0" fontId="16" fillId="6" borderId="0" xfId="0" applyFont="1" applyFill="1" applyAlignment="1">
      <alignment horizontal="right" indent="1"/>
    </xf>
    <xf numFmtId="0" fontId="11" fillId="16" borderId="0" xfId="0" quotePrefix="1" applyFont="1" applyFill="1" applyAlignment="1">
      <alignment horizontal="right" vertical="top" wrapText="1" indent="1"/>
    </xf>
    <xf numFmtId="0" fontId="5" fillId="12" borderId="0" xfId="0" applyFont="1" applyFill="1" applyAlignment="1">
      <alignment horizontal="right" indent="1"/>
    </xf>
    <xf numFmtId="0" fontId="0" fillId="0" borderId="27" xfId="0" applyBorder="1" applyAlignment="1">
      <alignment horizontal="left" vertical="center" indent="1"/>
    </xf>
    <xf numFmtId="0" fontId="12" fillId="0" borderId="27" xfId="0" applyFont="1" applyBorder="1" applyAlignment="1">
      <alignment horizontal="center" vertical="center"/>
    </xf>
    <xf numFmtId="166" fontId="0" fillId="0" borderId="36" xfId="0" applyNumberFormat="1" applyBorder="1" applyAlignment="1">
      <alignment horizontal="center" vertical="center"/>
    </xf>
    <xf numFmtId="168" fontId="0" fillId="0" borderId="32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66" fontId="0" fillId="0" borderId="32" xfId="0" applyNumberFormat="1" applyBorder="1" applyAlignment="1">
      <alignment horizontal="left" vertical="center"/>
    </xf>
    <xf numFmtId="169" fontId="0" fillId="0" borderId="27" xfId="0" applyNumberFormat="1" applyBorder="1" applyAlignment="1">
      <alignment horizontal="center" vertical="center"/>
    </xf>
    <xf numFmtId="169" fontId="0" fillId="0" borderId="30" xfId="0" applyNumberFormat="1" applyBorder="1" applyAlignment="1">
      <alignment horizontal="center" vertical="center"/>
    </xf>
    <xf numFmtId="169" fontId="0" fillId="0" borderId="32" xfId="0" applyNumberFormat="1" applyBorder="1" applyAlignment="1">
      <alignment horizontal="center" vertical="center"/>
    </xf>
    <xf numFmtId="169" fontId="0" fillId="0" borderId="28" xfId="0" applyNumberFormat="1" applyBorder="1" applyAlignment="1">
      <alignment horizontal="center" vertical="center"/>
    </xf>
    <xf numFmtId="171" fontId="0" fillId="0" borderId="0" xfId="0" applyNumberFormat="1"/>
    <xf numFmtId="2" fontId="0" fillId="0" borderId="24" xfId="0" applyNumberFormat="1" applyBorder="1" applyAlignment="1">
      <alignment horizontal="left" vertical="center"/>
    </xf>
    <xf numFmtId="2" fontId="0" fillId="0" borderId="25" xfId="0" applyNumberFormat="1" applyBorder="1" applyAlignment="1">
      <alignment horizontal="left" vertical="center"/>
    </xf>
    <xf numFmtId="2" fontId="0" fillId="0" borderId="5" xfId="0" applyNumberFormat="1" applyBorder="1" applyAlignment="1">
      <alignment horizontal="left" vertical="center"/>
    </xf>
    <xf numFmtId="2" fontId="0" fillId="0" borderId="7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left" vertical="center"/>
    </xf>
    <xf numFmtId="2" fontId="5" fillId="0" borderId="17" xfId="0" applyNumberFormat="1" applyFont="1" applyBorder="1" applyAlignment="1">
      <alignment horizontal="left" vertical="center"/>
    </xf>
    <xf numFmtId="2" fontId="0" fillId="0" borderId="17" xfId="0" applyNumberFormat="1" applyBorder="1" applyAlignment="1">
      <alignment horizontal="left" vertical="center"/>
    </xf>
    <xf numFmtId="2" fontId="5" fillId="0" borderId="7" xfId="0" applyNumberFormat="1" applyFont="1" applyBorder="1" applyAlignment="1">
      <alignment horizontal="left" vertical="center"/>
    </xf>
    <xf numFmtId="2" fontId="5" fillId="0" borderId="5" xfId="0" applyNumberFormat="1" applyFont="1" applyBorder="1" applyAlignment="1">
      <alignment horizontal="left" vertical="center"/>
    </xf>
    <xf numFmtId="166" fontId="0" fillId="0" borderId="5" xfId="0" applyNumberFormat="1" applyBorder="1"/>
    <xf numFmtId="166" fontId="0" fillId="0" borderId="7" xfId="0" applyNumberFormat="1" applyBorder="1"/>
    <xf numFmtId="0" fontId="0" fillId="0" borderId="28" xfId="0" applyBorder="1"/>
    <xf numFmtId="0" fontId="0" fillId="0" borderId="30" xfId="0" applyBorder="1"/>
    <xf numFmtId="0" fontId="0" fillId="0" borderId="32" xfId="0" applyBorder="1"/>
    <xf numFmtId="0" fontId="0" fillId="0" borderId="27" xfId="0" applyBorder="1"/>
    <xf numFmtId="0" fontId="0" fillId="0" borderId="38" xfId="0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2" fontId="5" fillId="0" borderId="0" xfId="0" applyNumberFormat="1" applyFont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</cellXfs>
  <cellStyles count="9">
    <cellStyle name="Bad" xfId="3" builtinId="27"/>
    <cellStyle name="Comma 2" xfId="2" xr:uid="{7B897BB7-9296-49DE-89EA-1A6D2DFA92CA}"/>
    <cellStyle name="Currency 2" xfId="1" xr:uid="{C7D60CA9-9D18-4CFD-B7B8-C481EED960FA}"/>
    <cellStyle name="Neutral 2" xfId="7" xr:uid="{0F2D9212-F50C-4C73-91D9-B8CCD97CDAC2}"/>
    <cellStyle name="Normal" xfId="0" builtinId="0"/>
    <cellStyle name="Normal 2" xfId="4" xr:uid="{88017507-DBD2-4F58-AA5B-FEE2A8097CD4}"/>
    <cellStyle name="Normal 2 2" xfId="6" xr:uid="{37DC93B5-1E5F-4810-A4F5-9BD0F02A6B1A}"/>
    <cellStyle name="Normal 2 4" xfId="8" xr:uid="{D9EB51F1-37F7-4ED5-931C-F6AC72D69BC9}"/>
    <cellStyle name="Normal 3" xfId="5" xr:uid="{58113CB7-744F-4900-8042-454413C1EDB6}"/>
  </cellStyles>
  <dxfs count="0"/>
  <tableStyles count="0" defaultTableStyle="TableStyleMedium2" defaultPivotStyle="PivotStyleLight16"/>
  <colors>
    <mruColors>
      <color rgb="FFCCFFCC"/>
      <color rgb="FFFFF2CC"/>
      <color rgb="FFCCFFFF"/>
      <color rgb="FF4472C4"/>
      <color rgb="FFF4B084"/>
      <color rgb="FFE2EFDA"/>
      <color rgb="FFFCE4D6"/>
      <color rgb="FFD6DCE4"/>
      <color rgb="FF00FF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 b="1">
                <a:solidFill>
                  <a:sysClr val="windowText" lastClr="000000"/>
                </a:solidFill>
              </a:rPr>
              <a:t>Mean Helium-Porosity vs Mean</a:t>
            </a:r>
            <a:r>
              <a:rPr lang="en-GB" sz="2400" b="1" baseline="0">
                <a:solidFill>
                  <a:sysClr val="windowText" lastClr="000000"/>
                </a:solidFill>
              </a:rPr>
              <a:t> Horizontal Permeability per Well</a:t>
            </a:r>
            <a:endParaRPr lang="en-NL" sz="24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998023286819827"/>
          <c:y val="2.8277357652526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>
        <c:manualLayout>
          <c:layoutTarget val="inner"/>
          <c:xMode val="edge"/>
          <c:yMode val="edge"/>
          <c:x val="8.5773481139529192E-2"/>
          <c:y val="7.9436264809047197E-2"/>
          <c:w val="0.87813585424026053"/>
          <c:h val="0.8333544600947978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317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150485855884275E-3"/>
                  <c:y val="-1.0077833312238315E-2"/>
                </c:manualLayout>
              </c:layout>
              <c:tx>
                <c:rich>
                  <a:bodyPr/>
                  <a:lstStyle/>
                  <a:p>
                    <a:fld id="{8F8389BE-5A58-486A-B950-A78E2F521251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D56-417B-82ED-C330FC4A4E7B}"/>
                </c:ext>
              </c:extLst>
            </c:dLbl>
            <c:dLbl>
              <c:idx val="1"/>
              <c:layout>
                <c:manualLayout>
                  <c:x val="-2.6640075092320643E-2"/>
                  <c:y val="1.8156726126395201E-2"/>
                </c:manualLayout>
              </c:layout>
              <c:tx>
                <c:rich>
                  <a:bodyPr/>
                  <a:lstStyle/>
                  <a:p>
                    <a:fld id="{5ACE1B1F-FF12-42B5-90DF-1FA06BFFB91B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D56-417B-82ED-C330FC4A4E7B}"/>
                </c:ext>
              </c:extLst>
            </c:dLbl>
            <c:dLbl>
              <c:idx val="2"/>
              <c:layout>
                <c:manualLayout>
                  <c:x val="-4.8260416094175239E-3"/>
                  <c:y val="-2.559405863354812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baseline="0">
                        <a:ln w="3175">
                          <a:solidFill>
                            <a:schemeClr val="tx1"/>
                          </a:solidFill>
                        </a:ln>
                        <a:solidFill>
                          <a:srgbClr val="00FF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7A51349-8254-45C4-A8B9-4148FDA6D3E2}" type="CELLRANGE">
                      <a:rPr lang="en-US">
                        <a:ln w="3175">
                          <a:solidFill>
                            <a:schemeClr val="tx1"/>
                          </a:solidFill>
                        </a:ln>
                        <a:solidFill>
                          <a:srgbClr val="00FF00"/>
                        </a:solidFill>
                      </a:rPr>
                      <a:pPr>
                        <a:defRPr sz="1400" b="1">
                          <a:ln w="3175">
                            <a:solidFill>
                              <a:schemeClr val="tx1"/>
                            </a:solidFill>
                          </a:ln>
                          <a:solidFill>
                            <a:srgbClr val="00FF00"/>
                          </a:solidFill>
                        </a:defRPr>
                      </a:pPr>
                      <a:t>[CELLRANGE]</a:t>
                    </a:fld>
                    <a:endParaRPr lang="en-N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ln w="3175">
                        <a:solidFill>
                          <a:schemeClr val="tx1"/>
                        </a:solidFill>
                      </a:ln>
                      <a:solidFill>
                        <a:srgbClr val="00FF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NL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D56-417B-82ED-C330FC4A4E7B}"/>
                </c:ext>
              </c:extLst>
            </c:dLbl>
            <c:dLbl>
              <c:idx val="3"/>
              <c:layout>
                <c:manualLayout>
                  <c:x val="-1.1322726952352365E-2"/>
                  <c:y val="2.1396029010837089E-2"/>
                </c:manualLayout>
              </c:layout>
              <c:tx>
                <c:rich>
                  <a:bodyPr/>
                  <a:lstStyle/>
                  <a:p>
                    <a:fld id="{756EC3A9-8ED8-4F3B-97DC-00C627FD3A7A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D56-417B-82ED-C330FC4A4E7B}"/>
                </c:ext>
              </c:extLst>
            </c:dLbl>
            <c:dLbl>
              <c:idx val="4"/>
              <c:layout>
                <c:manualLayout>
                  <c:x val="-9.5614781114765745E-3"/>
                  <c:y val="2.396881614736918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C8DC3B2-47A6-4E28-A29B-7819998556B5}" type="CELLRANGE">
                      <a:rPr lang="en-US"/>
                      <a:pPr>
                        <a:defRPr sz="1400" b="1"/>
                      </a:pPr>
                      <a:t>[CELLRANGE]</a:t>
                    </a:fld>
                    <a:endParaRPr lang="en-N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NL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033934155650442E-2"/>
                      <c:h val="2.131249850165224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FD56-417B-82ED-C330FC4A4E7B}"/>
                </c:ext>
              </c:extLst>
            </c:dLbl>
            <c:dLbl>
              <c:idx val="5"/>
              <c:layout>
                <c:manualLayout>
                  <c:x val="-2.6677803391340908E-2"/>
                  <c:y val="-1.950091768583918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baseline="0">
                        <a:ln w="3175">
                          <a:solidFill>
                            <a:schemeClr val="tx1"/>
                          </a:solidFill>
                        </a:ln>
                        <a:solidFill>
                          <a:srgbClr val="00FF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488943-ED2A-4EF7-9137-DA6266F34314}" type="CELLRANGE">
                      <a:rPr lang="en-US">
                        <a:ln w="3175">
                          <a:solidFill>
                            <a:schemeClr val="tx1"/>
                          </a:solidFill>
                        </a:ln>
                        <a:solidFill>
                          <a:srgbClr val="00FF00"/>
                        </a:solidFill>
                      </a:rPr>
                      <a:pPr>
                        <a:defRPr sz="1400" b="1">
                          <a:ln w="3175">
                            <a:solidFill>
                              <a:schemeClr val="tx1"/>
                            </a:solidFill>
                          </a:ln>
                          <a:solidFill>
                            <a:srgbClr val="00FF00"/>
                          </a:solidFill>
                        </a:defRPr>
                      </a:pPr>
                      <a:t>[CELLRANGE]</a:t>
                    </a:fld>
                    <a:endParaRPr lang="en-N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ln w="3175">
                        <a:solidFill>
                          <a:schemeClr val="tx1"/>
                        </a:solidFill>
                      </a:ln>
                      <a:solidFill>
                        <a:srgbClr val="00FF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NL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D56-417B-82ED-C330FC4A4E7B}"/>
                </c:ext>
              </c:extLst>
            </c:dLbl>
            <c:dLbl>
              <c:idx val="6"/>
              <c:layout>
                <c:manualLayout>
                  <c:x val="-3.2866155465438043E-2"/>
                  <c:y val="-1.8807991428634523E-2"/>
                </c:manualLayout>
              </c:layout>
              <c:tx>
                <c:rich>
                  <a:bodyPr/>
                  <a:lstStyle/>
                  <a:p>
                    <a:fld id="{9C61E7C3-1E61-46D7-87DF-949D822912D9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D56-417B-82ED-C330FC4A4E7B}"/>
                </c:ext>
              </c:extLst>
            </c:dLbl>
            <c:dLbl>
              <c:idx val="7"/>
              <c:layout>
                <c:manualLayout>
                  <c:x val="-1.6378888766767595E-2"/>
                  <c:y val="1.83948540473243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rgbClr val="CC00CC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BFC8BD9-BBF2-4E0B-AC5A-142AAA7A1977}" type="CELLRANGE">
                      <a:rPr lang="en-US"/>
                      <a:pPr>
                        <a:defRPr sz="1400" b="1">
                          <a:solidFill>
                            <a:srgbClr val="CC00CC"/>
                          </a:solidFill>
                        </a:defRPr>
                      </a:pPr>
                      <a:t>[CELLRANGE]</a:t>
                    </a:fld>
                    <a:endParaRPr lang="en-N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CC00CC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NL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FD56-417B-82ED-C330FC4A4E7B}"/>
                </c:ext>
              </c:extLst>
            </c:dLbl>
            <c:dLbl>
              <c:idx val="8"/>
              <c:layout>
                <c:manualLayout>
                  <c:x val="-5.5525838729186164E-2"/>
                  <c:y val="2.1779677354322416E-2"/>
                </c:manualLayout>
              </c:layout>
              <c:tx>
                <c:rich>
                  <a:bodyPr/>
                  <a:lstStyle/>
                  <a:p>
                    <a:fld id="{A865A29E-5257-4D3A-86FB-C9D70B9E6CC0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FD56-417B-82ED-C330FC4A4E7B}"/>
                </c:ext>
              </c:extLst>
            </c:dLbl>
            <c:dLbl>
              <c:idx val="9"/>
              <c:layout>
                <c:manualLayout>
                  <c:x val="-4.6617103989053554E-2"/>
                  <c:y val="1.4346800225458234E-2"/>
                </c:manualLayout>
              </c:layout>
              <c:tx>
                <c:rich>
                  <a:bodyPr/>
                  <a:lstStyle/>
                  <a:p>
                    <a:fld id="{FC1B98EE-894C-4AD4-9CF3-977F83FD2FF6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D56-417B-82ED-C330FC4A4E7B}"/>
                </c:ext>
              </c:extLst>
            </c:dLbl>
            <c:dLbl>
              <c:idx val="10"/>
              <c:layout>
                <c:manualLayout>
                  <c:x val="-2.9023828103555051E-3"/>
                  <c:y val="-8.1353731313401987E-3"/>
                </c:manualLayout>
              </c:layout>
              <c:tx>
                <c:rich>
                  <a:bodyPr/>
                  <a:lstStyle/>
                  <a:p>
                    <a:fld id="{28AEB916-47D5-41EE-A4CE-CBA47E8FAC7F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FD56-417B-82ED-C330FC4A4E7B}"/>
                </c:ext>
              </c:extLst>
            </c:dLbl>
            <c:dLbl>
              <c:idx val="11"/>
              <c:layout>
                <c:manualLayout>
                  <c:x val="-3.8930482412572444E-2"/>
                  <c:y val="-1.4682991718637316E-2"/>
                </c:manualLayout>
              </c:layout>
              <c:tx>
                <c:rich>
                  <a:bodyPr/>
                  <a:lstStyle/>
                  <a:p>
                    <a:fld id="{E13FCDC0-5D7B-4770-894D-D7A95EF9EDC9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D56-417B-82ED-C330FC4A4E7B}"/>
                </c:ext>
              </c:extLst>
            </c:dLbl>
            <c:dLbl>
              <c:idx val="12"/>
              <c:layout>
                <c:manualLayout>
                  <c:x val="3.5326880979805728E-3"/>
                  <c:y val="-2.0837106587323347E-2"/>
                </c:manualLayout>
              </c:layout>
              <c:tx>
                <c:rich>
                  <a:bodyPr/>
                  <a:lstStyle/>
                  <a:p>
                    <a:fld id="{0458FA78-0BA5-42A1-B013-04C4358C02BC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FD56-417B-82ED-C330FC4A4E7B}"/>
                </c:ext>
              </c:extLst>
            </c:dLbl>
            <c:dLbl>
              <c:idx val="13"/>
              <c:layout>
                <c:manualLayout>
                  <c:x val="-6.9446811450609006E-2"/>
                  <c:y val="9.428713289511713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rgbClr val="CC00CC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D3C9FA3-3E0E-477F-8D86-2B83DB7A9C2D}" type="CELLRANGE">
                      <a:rPr lang="en-US"/>
                      <a:pPr>
                        <a:defRPr sz="1400" b="1">
                          <a:solidFill>
                            <a:srgbClr val="CC00CC"/>
                          </a:solidFill>
                        </a:defRPr>
                      </a:pPr>
                      <a:t>[CELLRANGE]</a:t>
                    </a:fld>
                    <a:endParaRPr lang="en-N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CC00CC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NL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FD56-417B-82ED-C330FC4A4E7B}"/>
                </c:ext>
              </c:extLst>
            </c:dLbl>
            <c:dLbl>
              <c:idx val="14"/>
              <c:layout>
                <c:manualLayout>
                  <c:x val="2.1909947049420461E-3"/>
                  <c:y val="-1.347220554698427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baseline="0">
                        <a:ln w="3175">
                          <a:solidFill>
                            <a:schemeClr val="tx1"/>
                          </a:solidFill>
                        </a:ln>
                        <a:solidFill>
                          <a:srgbClr val="00FF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8248CC3-3BA0-4CBA-BC6F-A2BEF02E8A55}" type="CELLRANGE">
                      <a:rPr lang="en-US">
                        <a:ln w="3175">
                          <a:solidFill>
                            <a:schemeClr val="tx1"/>
                          </a:solidFill>
                        </a:ln>
                        <a:solidFill>
                          <a:srgbClr val="00FF00"/>
                        </a:solidFill>
                      </a:rPr>
                      <a:pPr>
                        <a:defRPr sz="1400" b="1">
                          <a:ln w="3175">
                            <a:solidFill>
                              <a:schemeClr val="tx1"/>
                            </a:solidFill>
                          </a:ln>
                          <a:solidFill>
                            <a:srgbClr val="00FF00"/>
                          </a:solidFill>
                        </a:defRPr>
                      </a:pPr>
                      <a:t>[CELLRANGE]</a:t>
                    </a:fld>
                    <a:endParaRPr lang="en-N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ln w="3175">
                        <a:solidFill>
                          <a:schemeClr val="tx1"/>
                        </a:solidFill>
                      </a:ln>
                      <a:solidFill>
                        <a:srgbClr val="00FF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NL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FD56-417B-82ED-C330FC4A4E7B}"/>
                </c:ext>
              </c:extLst>
            </c:dLbl>
            <c:dLbl>
              <c:idx val="15"/>
              <c:layout>
                <c:manualLayout>
                  <c:x val="1.1604393068376399E-2"/>
                  <c:y val="-7.3241578205059926E-3"/>
                </c:manualLayout>
              </c:layout>
              <c:tx>
                <c:rich>
                  <a:bodyPr/>
                  <a:lstStyle/>
                  <a:p>
                    <a:fld id="{9C94FE56-50A2-480E-9907-B84679FCE0D5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FD56-417B-82ED-C330FC4A4E7B}"/>
                </c:ext>
              </c:extLst>
            </c:dLbl>
            <c:dLbl>
              <c:idx val="16"/>
              <c:layout>
                <c:manualLayout>
                  <c:x val="-1.2738000096799651E-2"/>
                  <c:y val="1.591221348589383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rgbClr val="0000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B4AE1CA-5D06-4380-AE66-0830935FFFD5}" type="CELLRANGE">
                      <a:rPr lang="en-US"/>
                      <a:pPr>
                        <a:defRPr sz="1400" b="1">
                          <a:solidFill>
                            <a:srgbClr val="0000FF"/>
                          </a:solidFill>
                        </a:defRPr>
                      </a:pPr>
                      <a:t>[CELLRANGE]</a:t>
                    </a:fld>
                    <a:endParaRPr lang="en-N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0000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NL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093123358035406E-2"/>
                      <c:h val="1.958938328411220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FD56-417B-82ED-C330FC4A4E7B}"/>
                </c:ext>
              </c:extLst>
            </c:dLbl>
            <c:dLbl>
              <c:idx val="17"/>
              <c:layout>
                <c:manualLayout>
                  <c:x val="-1.2045477003800077E-3"/>
                  <c:y val="3.0059068627893249E-2"/>
                </c:manualLayout>
              </c:layout>
              <c:tx>
                <c:rich>
                  <a:bodyPr/>
                  <a:lstStyle/>
                  <a:p>
                    <a:fld id="{CF4DB53A-0B9E-413C-8111-D5A5E26F3DB3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FD56-417B-82ED-C330FC4A4E7B}"/>
                </c:ext>
              </c:extLst>
            </c:dLbl>
            <c:dLbl>
              <c:idx val="18"/>
              <c:layout>
                <c:manualLayout>
                  <c:x val="-6.493276932762617E-4"/>
                  <c:y val="-9.136659725361455E-3"/>
                </c:manualLayout>
              </c:layout>
              <c:tx>
                <c:rich>
                  <a:bodyPr/>
                  <a:lstStyle/>
                  <a:p>
                    <a:fld id="{0324768E-3B19-4F2E-A5CE-7E35B443A7CB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943502029094678E-2"/>
                      <c:h val="2.192358141706375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FD56-417B-82ED-C330FC4A4E7B}"/>
                </c:ext>
              </c:extLst>
            </c:dLbl>
            <c:dLbl>
              <c:idx val="19"/>
              <c:layout>
                <c:manualLayout>
                  <c:x val="-3.4024427118327324E-3"/>
                  <c:y val="1.0656292214202678E-2"/>
                </c:manualLayout>
              </c:layout>
              <c:tx>
                <c:rich>
                  <a:bodyPr/>
                  <a:lstStyle/>
                  <a:p>
                    <a:fld id="{4FFFDC6D-48AC-4731-952C-C376CF7113F0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FD56-417B-82ED-C330FC4A4E7B}"/>
                </c:ext>
              </c:extLst>
            </c:dLbl>
            <c:dLbl>
              <c:idx val="20"/>
              <c:layout>
                <c:manualLayout>
                  <c:x val="-4.576708570151157E-2"/>
                  <c:y val="-6.8040240185897371E-3"/>
                </c:manualLayout>
              </c:layout>
              <c:tx>
                <c:rich>
                  <a:bodyPr/>
                  <a:lstStyle/>
                  <a:p>
                    <a:fld id="{69B1BDD1-F8BC-4391-90D7-E9BD0690F0AD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FD56-417B-82ED-C330FC4A4E7B}"/>
                </c:ext>
              </c:extLst>
            </c:dLbl>
            <c:dLbl>
              <c:idx val="21"/>
              <c:layout>
                <c:manualLayout>
                  <c:x val="-4.1305840028832454E-2"/>
                  <c:y val="1.9871421959013359E-2"/>
                </c:manualLayout>
              </c:layout>
              <c:tx>
                <c:rich>
                  <a:bodyPr/>
                  <a:lstStyle/>
                  <a:p>
                    <a:fld id="{762180FA-FB5A-4B02-84F6-2A2984DA1CCA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FD56-417B-82ED-C330FC4A4E7B}"/>
                </c:ext>
              </c:extLst>
            </c:dLbl>
            <c:dLbl>
              <c:idx val="22"/>
              <c:layout>
                <c:manualLayout>
                  <c:x val="-2.5798246446660806E-3"/>
                  <c:y val="1.6112641036950228E-2"/>
                </c:manualLayout>
              </c:layout>
              <c:tx>
                <c:rich>
                  <a:bodyPr/>
                  <a:lstStyle/>
                  <a:p>
                    <a:fld id="{74B39760-07BE-4AA8-921E-BA8480A51CFF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FD56-417B-82ED-C330FC4A4E7B}"/>
                </c:ext>
              </c:extLst>
            </c:dLbl>
            <c:dLbl>
              <c:idx val="23"/>
              <c:layout>
                <c:manualLayout>
                  <c:x val="-8.1468227397528611E-3"/>
                  <c:y val="-1.498151043789508E-2"/>
                </c:manualLayout>
              </c:layout>
              <c:tx>
                <c:rich>
                  <a:bodyPr/>
                  <a:lstStyle/>
                  <a:p>
                    <a:fld id="{4B638F05-5A62-47E5-8E61-FE256D39F703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FD56-417B-82ED-C330FC4A4E7B}"/>
                </c:ext>
              </c:extLst>
            </c:dLbl>
            <c:dLbl>
              <c:idx val="24"/>
              <c:layout>
                <c:manualLayout>
                  <c:x val="-2.6722269756383719E-2"/>
                  <c:y val="-2.0432882871838799E-2"/>
                </c:manualLayout>
              </c:layout>
              <c:tx>
                <c:rich>
                  <a:bodyPr/>
                  <a:lstStyle/>
                  <a:p>
                    <a:fld id="{D9E76FC2-E850-4CED-89BF-5E59E49C29D3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FD56-417B-82ED-C330FC4A4E7B}"/>
                </c:ext>
              </c:extLst>
            </c:dLbl>
            <c:dLbl>
              <c:idx val="25"/>
              <c:layout>
                <c:manualLayout>
                  <c:x val="-8.3071189577426634E-3"/>
                  <c:y val="-2.3559217892452411E-2"/>
                </c:manualLayout>
              </c:layout>
              <c:tx>
                <c:rich>
                  <a:bodyPr/>
                  <a:lstStyle/>
                  <a:p>
                    <a:fld id="{D0E94E88-B7D9-480D-87E0-1F61EBF654F4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FD56-417B-82ED-C330FC4A4E7B}"/>
                </c:ext>
              </c:extLst>
            </c:dLbl>
            <c:dLbl>
              <c:idx val="26"/>
              <c:layout>
                <c:manualLayout>
                  <c:x val="-4.2025903810937251E-2"/>
                  <c:y val="2.5934068917895962E-2"/>
                </c:manualLayout>
              </c:layout>
              <c:tx>
                <c:rich>
                  <a:bodyPr/>
                  <a:lstStyle/>
                  <a:p>
                    <a:fld id="{B2D9A189-2C88-4622-9B74-33B5E5FBF669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FD56-417B-82ED-C330FC4A4E7B}"/>
                </c:ext>
              </c:extLst>
            </c:dLbl>
            <c:dLbl>
              <c:idx val="27"/>
              <c:layout>
                <c:manualLayout>
                  <c:x val="-4.9120636585934276E-2"/>
                  <c:y val="-1.4645141209862088E-2"/>
                </c:manualLayout>
              </c:layout>
              <c:tx>
                <c:rich>
                  <a:bodyPr/>
                  <a:lstStyle/>
                  <a:p>
                    <a:fld id="{76FC678A-7EA6-46CA-BE6C-E58B2E17BE07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FD56-417B-82ED-C330FC4A4E7B}"/>
                </c:ext>
              </c:extLst>
            </c:dLbl>
            <c:dLbl>
              <c:idx val="28"/>
              <c:layout>
                <c:manualLayout>
                  <c:x val="-3.7437378048549774E-3"/>
                  <c:y val="-1.1169103076787841E-2"/>
                </c:manualLayout>
              </c:layout>
              <c:tx>
                <c:rich>
                  <a:bodyPr/>
                  <a:lstStyle/>
                  <a:p>
                    <a:fld id="{BBDD4B33-485E-4144-AC47-A832C004FB68}" type="CELLRANGE">
                      <a:rPr lang="en-US">
                        <a:solidFill>
                          <a:srgbClr val="0000FF"/>
                        </a:solidFill>
                      </a:rPr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FD56-417B-82ED-C330FC4A4E7B}"/>
                </c:ext>
              </c:extLst>
            </c:dLbl>
            <c:dLbl>
              <c:idx val="29"/>
              <c:layout>
                <c:manualLayout>
                  <c:x val="-9.1441402774597065E-3"/>
                  <c:y val="1.744890051881455E-2"/>
                </c:manualLayout>
              </c:layout>
              <c:tx>
                <c:rich>
                  <a:bodyPr/>
                  <a:lstStyle/>
                  <a:p>
                    <a:fld id="{7A32F78F-3FAE-482F-BE90-466972F6ABB2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FD56-417B-82ED-C330FC4A4E7B}"/>
                </c:ext>
              </c:extLst>
            </c:dLbl>
            <c:dLbl>
              <c:idx val="30"/>
              <c:layout>
                <c:manualLayout>
                  <c:x val="-6.6704114896023294E-3"/>
                  <c:y val="1.9637174765267783E-2"/>
                </c:manualLayout>
              </c:layout>
              <c:tx>
                <c:rich>
                  <a:bodyPr/>
                  <a:lstStyle/>
                  <a:p>
                    <a:fld id="{C77F582E-C38A-49E9-A548-C929655FED34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FD56-417B-82ED-C330FC4A4E7B}"/>
                </c:ext>
              </c:extLst>
            </c:dLbl>
            <c:dLbl>
              <c:idx val="31"/>
              <c:layout>
                <c:manualLayout>
                  <c:x val="-5.0444579157556499E-2"/>
                  <c:y val="1.3689093752084176E-2"/>
                </c:manualLayout>
              </c:layout>
              <c:tx>
                <c:rich>
                  <a:bodyPr/>
                  <a:lstStyle/>
                  <a:p>
                    <a:fld id="{03B52666-4707-47FC-AC76-621CDD32706D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FD56-417B-82ED-C330FC4A4E7B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761EB5AD-E437-4DEB-A223-EA8C7847A3E5}" type="CELLRANGE">
                      <a:rPr lang="en-NL"/>
                      <a:pPr/>
                      <a:t>[CELLRANGE]</a:t>
                    </a:fld>
                    <a:endParaRPr lang="en-NL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FD56-417B-82ED-C330FC4A4E7B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NL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FD56-417B-82ED-C330FC4A4E7B}"/>
                </c:ext>
              </c:extLst>
            </c:dLbl>
            <c:dLbl>
              <c:idx val="34"/>
              <c:layout>
                <c:manualLayout>
                  <c:x val="-2.0227573482105649E-2"/>
                  <c:y val="1.9336006106372414E-2"/>
                </c:manualLayout>
              </c:layout>
              <c:tx>
                <c:rich>
                  <a:bodyPr/>
                  <a:lstStyle/>
                  <a:p>
                    <a:fld id="{2C7C05D3-138F-415F-8152-73D1A8C83B17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FD56-417B-82ED-C330FC4A4E7B}"/>
                </c:ext>
              </c:extLst>
            </c:dLbl>
            <c:dLbl>
              <c:idx val="35"/>
              <c:layout>
                <c:manualLayout>
                  <c:x val="-4.091671575507811E-2"/>
                  <c:y val="1.6512549929228262E-2"/>
                </c:manualLayout>
              </c:layout>
              <c:tx>
                <c:rich>
                  <a:bodyPr/>
                  <a:lstStyle/>
                  <a:p>
                    <a:fld id="{24B44B22-7C9A-483D-B32D-28609A340375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FD56-417B-82ED-C330FC4A4E7B}"/>
                </c:ext>
              </c:extLst>
            </c:dLbl>
            <c:dLbl>
              <c:idx val="36"/>
              <c:layout>
                <c:manualLayout>
                  <c:x val="-7.2832187716156502E-2"/>
                  <c:y val="1.3689093752084245E-2"/>
                </c:manualLayout>
              </c:layout>
              <c:tx>
                <c:rich>
                  <a:bodyPr/>
                  <a:lstStyle/>
                  <a:p>
                    <a:fld id="{C719BE33-B850-4AA8-9D89-AE0E5E5DEFED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FD56-417B-82ED-C330FC4A4E7B}"/>
                </c:ext>
              </c:extLst>
            </c:dLbl>
            <c:dLbl>
              <c:idx val="37"/>
              <c:layout>
                <c:manualLayout>
                  <c:x val="-3.0123372609001702E-2"/>
                  <c:y val="-1.7446300130836662E-2"/>
                </c:manualLayout>
              </c:layout>
              <c:tx>
                <c:rich>
                  <a:bodyPr/>
                  <a:lstStyle/>
                  <a:p>
                    <a:fld id="{456A97A5-7B14-45B2-B754-D93EB7D7A9BD}" type="CELLRANGE">
                      <a:rPr lang="en-US"/>
                      <a:pPr/>
                      <a:t>[CELLRANGE]</a:t>
                    </a:fld>
                    <a:endParaRPr lang="en-NL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FD56-417B-82ED-C330FC4A4E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exp"/>
            <c:forward val="1"/>
            <c:backward val="2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'Comparison table Final'!$BJ$7:$BJ$44</c:f>
                <c:numCache>
                  <c:formatCode>General</c:formatCode>
                  <c:ptCount val="38"/>
                  <c:pt idx="0">
                    <c:v>1748.4332072076945</c:v>
                  </c:pt>
                  <c:pt idx="1">
                    <c:v>87.480983322752934</c:v>
                  </c:pt>
                  <c:pt idx="2">
                    <c:v>64.800000000000011</c:v>
                  </c:pt>
                  <c:pt idx="3">
                    <c:v>1288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6.6268776547356927</c:v>
                  </c:pt>
                  <c:pt idx="8">
                    <c:v>0</c:v>
                  </c:pt>
                  <c:pt idx="9">
                    <c:v>359.62696022360302</c:v>
                  </c:pt>
                  <c:pt idx="10">
                    <c:v>11.065246054868703</c:v>
                  </c:pt>
                  <c:pt idx="11">
                    <c:v>0</c:v>
                  </c:pt>
                  <c:pt idx="12">
                    <c:v>304.22998006195621</c:v>
                  </c:pt>
                  <c:pt idx="13">
                    <c:v>143.42284304124971</c:v>
                  </c:pt>
                  <c:pt idx="14">
                    <c:v>0</c:v>
                  </c:pt>
                  <c:pt idx="15">
                    <c:v>0.7546201076705803</c:v>
                  </c:pt>
                  <c:pt idx="16">
                    <c:v>9.2374309077491024</c:v>
                  </c:pt>
                  <c:pt idx="17">
                    <c:v>32.872854408921405</c:v>
                  </c:pt>
                  <c:pt idx="18">
                    <c:v>0.76757543397891759</c:v>
                  </c:pt>
                  <c:pt idx="19">
                    <c:v>2.2165564100897782E-2</c:v>
                  </c:pt>
                  <c:pt idx="20">
                    <c:v>171.07515780582821</c:v>
                  </c:pt>
                  <c:pt idx="21">
                    <c:v>0.52700989725390079</c:v>
                  </c:pt>
                  <c:pt idx="22">
                    <c:v>21.66242978178682</c:v>
                  </c:pt>
                  <c:pt idx="23">
                    <c:v>90.7</c:v>
                  </c:pt>
                  <c:pt idx="24">
                    <c:v>212.2</c:v>
                  </c:pt>
                  <c:pt idx="25">
                    <c:v>1266.5999999999999</c:v>
                  </c:pt>
                  <c:pt idx="26">
                    <c:v>0</c:v>
                  </c:pt>
                  <c:pt idx="27">
                    <c:v>190.25588166765479</c:v>
                  </c:pt>
                  <c:pt idx="28">
                    <c:v>1081.781405401505</c:v>
                  </c:pt>
                  <c:pt idx="29">
                    <c:v>825.59466673104282</c:v>
                  </c:pt>
                  <c:pt idx="30">
                    <c:v>655.10932449872826</c:v>
                  </c:pt>
                  <c:pt idx="31">
                    <c:v>314.29484322590702</c:v>
                  </c:pt>
                  <c:pt idx="32">
                    <c:v>0</c:v>
                  </c:pt>
                  <c:pt idx="33">
                    <c:v>0</c:v>
                  </c:pt>
                  <c:pt idx="34">
                    <c:v>0.59265945011778509</c:v>
                  </c:pt>
                  <c:pt idx="35">
                    <c:v>0.21082806031576529</c:v>
                  </c:pt>
                  <c:pt idx="36">
                    <c:v>3.2487613722812116</c:v>
                  </c:pt>
                  <c:pt idx="37">
                    <c:v>1.7156671782385085</c:v>
                  </c:pt>
                </c:numCache>
              </c:numRef>
            </c:plus>
            <c:minus>
              <c:numRef>
                <c:f>'Comparison table Final'!$BI$7:$BI$44</c:f>
                <c:numCache>
                  <c:formatCode>General</c:formatCode>
                  <c:ptCount val="38"/>
                  <c:pt idx="0">
                    <c:v>489.01324108223264</c:v>
                  </c:pt>
                  <c:pt idx="1">
                    <c:v>50.508285069593796</c:v>
                  </c:pt>
                  <c:pt idx="2">
                    <c:v>18.36</c:v>
                  </c:pt>
                  <c:pt idx="3">
                    <c:v>110.7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1.1495672260957552</c:v>
                  </c:pt>
                  <c:pt idx="8">
                    <c:v>0</c:v>
                  </c:pt>
                  <c:pt idx="9">
                    <c:v>40.753486636968724</c:v>
                  </c:pt>
                  <c:pt idx="10">
                    <c:v>4.1158542869940753</c:v>
                  </c:pt>
                  <c:pt idx="11">
                    <c:v>0</c:v>
                  </c:pt>
                  <c:pt idx="12">
                    <c:v>74.870464784695002</c:v>
                  </c:pt>
                  <c:pt idx="13">
                    <c:v>25.510626101237424</c:v>
                  </c:pt>
                  <c:pt idx="14">
                    <c:v>0</c:v>
                  </c:pt>
                  <c:pt idx="15">
                    <c:v>0.35465372978963516</c:v>
                  </c:pt>
                  <c:pt idx="16">
                    <c:v>2.0093002400491424</c:v>
                  </c:pt>
                  <c:pt idx="17">
                    <c:v>1.4756665555476514</c:v>
                  </c:pt>
                  <c:pt idx="18">
                    <c:v>0.28242456602108235</c:v>
                  </c:pt>
                  <c:pt idx="19">
                    <c:v>1.5711634412678199E-2</c:v>
                  </c:pt>
                  <c:pt idx="20">
                    <c:v>9.3762569146714867</c:v>
                  </c:pt>
                  <c:pt idx="21">
                    <c:v>0.20370506643602765</c:v>
                  </c:pt>
                  <c:pt idx="22">
                    <c:v>6.1130110159334095</c:v>
                  </c:pt>
                  <c:pt idx="23">
                    <c:v>15.93</c:v>
                  </c:pt>
                  <c:pt idx="24">
                    <c:v>90.610000000000014</c:v>
                  </c:pt>
                  <c:pt idx="25">
                    <c:v>408.36</c:v>
                  </c:pt>
                  <c:pt idx="26">
                    <c:v>0</c:v>
                  </c:pt>
                  <c:pt idx="27">
                    <c:v>30.411595673652549</c:v>
                  </c:pt>
                  <c:pt idx="28">
                    <c:v>528.14830302803102</c:v>
                  </c:pt>
                  <c:pt idx="29">
                    <c:v>301.97356369555428</c:v>
                  </c:pt>
                  <c:pt idx="30">
                    <c:v>246.53857991965518</c:v>
                  </c:pt>
                  <c:pt idx="31">
                    <c:v>96.305901766031752</c:v>
                  </c:pt>
                  <c:pt idx="32">
                    <c:v>0</c:v>
                  </c:pt>
                  <c:pt idx="33">
                    <c:v>0</c:v>
                  </c:pt>
                  <c:pt idx="34">
                    <c:v>0.27087811186944827</c:v>
                  </c:pt>
                  <c:pt idx="35">
                    <c:v>0.17742002453323191</c:v>
                  </c:pt>
                  <c:pt idx="36">
                    <c:v>0.54658915435417943</c:v>
                  </c:pt>
                  <c:pt idx="37">
                    <c:v>0.70433282176149148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0"/>
            <c:plus>
              <c:numRef>
                <c:f>'Comparison table Final'!$AI$7:$AI$44</c:f>
                <c:numCache>
                  <c:formatCode>General</c:formatCode>
                  <c:ptCount val="38"/>
                  <c:pt idx="0">
                    <c:v>3.3240248271368285</c:v>
                  </c:pt>
                  <c:pt idx="1">
                    <c:v>0.82107912388785098</c:v>
                  </c:pt>
                  <c:pt idx="2">
                    <c:v>1.67</c:v>
                  </c:pt>
                  <c:pt idx="3">
                    <c:v>2.73</c:v>
                  </c:pt>
                  <c:pt idx="4">
                    <c:v>0</c:v>
                  </c:pt>
                  <c:pt idx="7">
                    <c:v>3.3147751924486384</c:v>
                  </c:pt>
                  <c:pt idx="9">
                    <c:v>2.724059470716504</c:v>
                  </c:pt>
                  <c:pt idx="10">
                    <c:v>2.0986474186137798</c:v>
                  </c:pt>
                  <c:pt idx="11">
                    <c:v>0</c:v>
                  </c:pt>
                  <c:pt idx="12">
                    <c:v>3.6965270980738936</c:v>
                  </c:pt>
                  <c:pt idx="13">
                    <c:v>2.597496643256421</c:v>
                  </c:pt>
                  <c:pt idx="15">
                    <c:v>3.4022399590641492</c:v>
                  </c:pt>
                  <c:pt idx="16">
                    <c:v>2.9458822485330631</c:v>
                  </c:pt>
                  <c:pt idx="17">
                    <c:v>3.3191819876899316</c:v>
                  </c:pt>
                  <c:pt idx="18">
                    <c:v>2.4971316878904855</c:v>
                  </c:pt>
                  <c:pt idx="19">
                    <c:v>3.0241116016106426</c:v>
                  </c:pt>
                  <c:pt idx="20">
                    <c:v>3.9524620168823859</c:v>
                  </c:pt>
                  <c:pt idx="21">
                    <c:v>2.3316297352328892</c:v>
                  </c:pt>
                  <c:pt idx="22">
                    <c:v>3.4312651088066137</c:v>
                  </c:pt>
                  <c:pt idx="23">
                    <c:v>2.64</c:v>
                  </c:pt>
                  <c:pt idx="24">
                    <c:v>2.14</c:v>
                  </c:pt>
                  <c:pt idx="25">
                    <c:v>4.0999999999999996</c:v>
                  </c:pt>
                  <c:pt idx="27">
                    <c:v>3.8671901369800472</c:v>
                  </c:pt>
                  <c:pt idx="28">
                    <c:v>1.8659580134500555</c:v>
                  </c:pt>
                  <c:pt idx="29">
                    <c:v>3.6159882005707638</c:v>
                  </c:pt>
                  <c:pt idx="30">
                    <c:v>1.8586648725580579</c:v>
                  </c:pt>
                  <c:pt idx="31">
                    <c:v>4.683743577149583</c:v>
                  </c:pt>
                  <c:pt idx="32">
                    <c:v>0.72675792622669932</c:v>
                  </c:pt>
                  <c:pt idx="34">
                    <c:v>1.0334535844232728</c:v>
                  </c:pt>
                  <c:pt idx="35">
                    <c:v>1.0062203232110709</c:v>
                  </c:pt>
                  <c:pt idx="36">
                    <c:v>2.2308240548547968</c:v>
                  </c:pt>
                  <c:pt idx="37">
                    <c:v>3.4897568292148096</c:v>
                  </c:pt>
                </c:numCache>
              </c:numRef>
            </c:plus>
            <c:minus>
              <c:numRef>
                <c:f>'Comparison table Final'!$AI$7:$AI$44</c:f>
                <c:numCache>
                  <c:formatCode>General</c:formatCode>
                  <c:ptCount val="38"/>
                  <c:pt idx="0">
                    <c:v>3.3240248271368285</c:v>
                  </c:pt>
                  <c:pt idx="1">
                    <c:v>0.82107912388785098</c:v>
                  </c:pt>
                  <c:pt idx="2">
                    <c:v>1.67</c:v>
                  </c:pt>
                  <c:pt idx="3">
                    <c:v>2.73</c:v>
                  </c:pt>
                  <c:pt idx="4">
                    <c:v>0</c:v>
                  </c:pt>
                  <c:pt idx="7">
                    <c:v>3.3147751924486384</c:v>
                  </c:pt>
                  <c:pt idx="9">
                    <c:v>2.724059470716504</c:v>
                  </c:pt>
                  <c:pt idx="10">
                    <c:v>2.0986474186137798</c:v>
                  </c:pt>
                  <c:pt idx="11">
                    <c:v>0</c:v>
                  </c:pt>
                  <c:pt idx="12">
                    <c:v>3.6965270980738936</c:v>
                  </c:pt>
                  <c:pt idx="13">
                    <c:v>2.597496643256421</c:v>
                  </c:pt>
                  <c:pt idx="15">
                    <c:v>3.4022399590641492</c:v>
                  </c:pt>
                  <c:pt idx="16">
                    <c:v>2.9458822485330631</c:v>
                  </c:pt>
                  <c:pt idx="17">
                    <c:v>3.3191819876899316</c:v>
                  </c:pt>
                  <c:pt idx="18">
                    <c:v>2.4971316878904855</c:v>
                  </c:pt>
                  <c:pt idx="19">
                    <c:v>3.0241116016106426</c:v>
                  </c:pt>
                  <c:pt idx="20">
                    <c:v>3.9524620168823859</c:v>
                  </c:pt>
                  <c:pt idx="21">
                    <c:v>2.3316297352328892</c:v>
                  </c:pt>
                  <c:pt idx="22">
                    <c:v>3.4312651088066137</c:v>
                  </c:pt>
                  <c:pt idx="23">
                    <c:v>2.64</c:v>
                  </c:pt>
                  <c:pt idx="24">
                    <c:v>2.14</c:v>
                  </c:pt>
                  <c:pt idx="25">
                    <c:v>4.0999999999999996</c:v>
                  </c:pt>
                  <c:pt idx="27">
                    <c:v>3.8671901369800472</c:v>
                  </c:pt>
                  <c:pt idx="28">
                    <c:v>1.8659580134500555</c:v>
                  </c:pt>
                  <c:pt idx="29">
                    <c:v>3.6159882005707638</c:v>
                  </c:pt>
                  <c:pt idx="30">
                    <c:v>1.8586648725580579</c:v>
                  </c:pt>
                  <c:pt idx="31">
                    <c:v>4.683743577149583</c:v>
                  </c:pt>
                  <c:pt idx="32">
                    <c:v>0.72675792622669932</c:v>
                  </c:pt>
                  <c:pt idx="34">
                    <c:v>1.0334535844232728</c:v>
                  </c:pt>
                  <c:pt idx="35">
                    <c:v>1.0062203232110709</c:v>
                  </c:pt>
                  <c:pt idx="36">
                    <c:v>2.2308240548547968</c:v>
                  </c:pt>
                  <c:pt idx="37">
                    <c:v>3.4897568292148096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'Comparison table Final'!$AH$7:$AH$44</c:f>
              <c:numCache>
                <c:formatCode>0.0</c:formatCode>
                <c:ptCount val="38"/>
                <c:pt idx="0">
                  <c:v>25.203389830508474</c:v>
                </c:pt>
                <c:pt idx="1">
                  <c:v>19</c:v>
                </c:pt>
                <c:pt idx="2">
                  <c:v>14.9</c:v>
                </c:pt>
                <c:pt idx="3">
                  <c:v>21.9</c:v>
                </c:pt>
                <c:pt idx="4">
                  <c:v>14.6</c:v>
                </c:pt>
                <c:pt idx="7">
                  <c:v>11.9</c:v>
                </c:pt>
                <c:pt idx="9">
                  <c:v>20.609999999999992</c:v>
                </c:pt>
                <c:pt idx="10">
                  <c:v>15.99</c:v>
                </c:pt>
                <c:pt idx="11">
                  <c:v>10.7</c:v>
                </c:pt>
                <c:pt idx="12">
                  <c:v>26.7</c:v>
                </c:pt>
                <c:pt idx="13">
                  <c:v>14.66527777777778</c:v>
                </c:pt>
                <c:pt idx="15">
                  <c:v>17.371698113207554</c:v>
                </c:pt>
                <c:pt idx="16">
                  <c:v>12.9</c:v>
                </c:pt>
                <c:pt idx="17">
                  <c:v>11</c:v>
                </c:pt>
                <c:pt idx="18">
                  <c:v>10.199999999999994</c:v>
                </c:pt>
                <c:pt idx="19">
                  <c:v>4.1943396226415084</c:v>
                </c:pt>
                <c:pt idx="20">
                  <c:v>16.408928571428572</c:v>
                </c:pt>
                <c:pt idx="21">
                  <c:v>13.101666666666667</c:v>
                </c:pt>
                <c:pt idx="22">
                  <c:v>20.877777777777776</c:v>
                </c:pt>
                <c:pt idx="23">
                  <c:v>15.6</c:v>
                </c:pt>
                <c:pt idx="24">
                  <c:v>19.7</c:v>
                </c:pt>
                <c:pt idx="25">
                  <c:v>22.1</c:v>
                </c:pt>
                <c:pt idx="27">
                  <c:v>14.347333333333326</c:v>
                </c:pt>
                <c:pt idx="28">
                  <c:v>18.823529411764703</c:v>
                </c:pt>
                <c:pt idx="29">
                  <c:v>22.321686746987954</c:v>
                </c:pt>
                <c:pt idx="30">
                  <c:v>23.784615384615389</c:v>
                </c:pt>
                <c:pt idx="31">
                  <c:v>18.075609756097567</c:v>
                </c:pt>
                <c:pt idx="32">
                  <c:v>3.4</c:v>
                </c:pt>
                <c:pt idx="34">
                  <c:v>8.765068501642304</c:v>
                </c:pt>
                <c:pt idx="35">
                  <c:v>7.9545454545454533</c:v>
                </c:pt>
                <c:pt idx="36">
                  <c:v>8.809523809523812</c:v>
                </c:pt>
                <c:pt idx="37">
                  <c:v>9.0081081081081056</c:v>
                </c:pt>
              </c:numCache>
            </c:numRef>
          </c:xVal>
          <c:yVal>
            <c:numRef>
              <c:f>'Comparison table Final'!$AJ$7:$AJ$44</c:f>
              <c:numCache>
                <c:formatCode>0</c:formatCode>
                <c:ptCount val="38"/>
                <c:pt idx="0">
                  <c:v>678.8894987133009</c:v>
                </c:pt>
                <c:pt idx="1">
                  <c:v>119</c:v>
                </c:pt>
                <c:pt idx="2" formatCode="0.0">
                  <c:v>25.6</c:v>
                </c:pt>
                <c:pt idx="3">
                  <c:v>121</c:v>
                </c:pt>
                <c:pt idx="4" formatCode="0.00">
                  <c:v>0.31606319916067988</c:v>
                </c:pt>
                <c:pt idx="7" formatCode="0.0">
                  <c:v>1.39</c:v>
                </c:pt>
                <c:pt idx="9" formatCode="0.0">
                  <c:v>45.961968403697917</c:v>
                </c:pt>
                <c:pt idx="10" formatCode="0.0">
                  <c:v>6.5535145999553119</c:v>
                </c:pt>
                <c:pt idx="11" formatCode="General">
                  <c:v>1.64</c:v>
                </c:pt>
                <c:pt idx="12">
                  <c:v>99.3</c:v>
                </c:pt>
                <c:pt idx="13" formatCode="0.0">
                  <c:v>31.029918851099183</c:v>
                </c:pt>
                <c:pt idx="15" formatCode="0.00">
                  <c:v>0.66912833318027154</c:v>
                </c:pt>
                <c:pt idx="16" formatCode="0.0">
                  <c:v>2.5678523249890008</c:v>
                </c:pt>
                <c:pt idx="17" formatCode="0.0">
                  <c:v>3.18</c:v>
                </c:pt>
                <c:pt idx="18" formatCode="0.00">
                  <c:v>0.43242456602108231</c:v>
                </c:pt>
                <c:pt idx="19" formatCode="0.00">
                  <c:v>5.3960494850101313E-2</c:v>
                </c:pt>
                <c:pt idx="20" formatCode="0.0">
                  <c:v>13.720769209913064</c:v>
                </c:pt>
                <c:pt idx="21" formatCode="0.00">
                  <c:v>0.33205376443331241</c:v>
                </c:pt>
                <c:pt idx="22" formatCode="0.0">
                  <c:v>8.5162457762567687</c:v>
                </c:pt>
                <c:pt idx="23" formatCode="0.0">
                  <c:v>19.3</c:v>
                </c:pt>
                <c:pt idx="24">
                  <c:v>157.80000000000001</c:v>
                </c:pt>
                <c:pt idx="25">
                  <c:v>602.4</c:v>
                </c:pt>
                <c:pt idx="27" formatCode="0.0">
                  <c:v>36.19763391497213</c:v>
                </c:pt>
                <c:pt idx="28">
                  <c:v>1031.9849211701646</c:v>
                </c:pt>
                <c:pt idx="29">
                  <c:v>463.7799120918711</c:v>
                </c:pt>
                <c:pt idx="30">
                  <c:v>395.304178522217</c:v>
                </c:pt>
                <c:pt idx="31">
                  <c:v>138.85313674435176</c:v>
                </c:pt>
                <c:pt idx="32" formatCode="General">
                  <c:v>0.01</c:v>
                </c:pt>
                <c:pt idx="34" formatCode="0.00">
                  <c:v>0.49890547942713365</c:v>
                </c:pt>
                <c:pt idx="35" formatCode="0.0">
                  <c:v>1.1196443836746977</c:v>
                </c:pt>
                <c:pt idx="36" formatCode="0.00">
                  <c:v>0.65715194590223625</c:v>
                </c:pt>
                <c:pt idx="37" formatCode="0.0">
                  <c:v>1.1843328217614915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'Comparison table Final'!$C$7:$C$44</c15:f>
                <c15:dlblRangeCache>
                  <c:ptCount val="38"/>
                  <c:pt idx="0">
                    <c:v>ZEW-01</c:v>
                  </c:pt>
                  <c:pt idx="1">
                    <c:v>BLA-01-S1</c:v>
                  </c:pt>
                  <c:pt idx="2">
                    <c:v>WEP-01.1</c:v>
                  </c:pt>
                  <c:pt idx="3">
                    <c:v>WEP-01.2</c:v>
                  </c:pt>
                  <c:pt idx="4">
                    <c:v>JPE-01</c:v>
                  </c:pt>
                  <c:pt idx="5">
                    <c:v>WSP-01</c:v>
                  </c:pt>
                  <c:pt idx="6">
                    <c:v>WRV-01</c:v>
                  </c:pt>
                  <c:pt idx="7">
                    <c:v>DRO-01</c:v>
                  </c:pt>
                  <c:pt idx="8">
                    <c:v>EMO-01</c:v>
                  </c:pt>
                  <c:pt idx="9">
                    <c:v>WGF-01</c:v>
                  </c:pt>
                  <c:pt idx="10">
                    <c:v>KAM-01-S1</c:v>
                  </c:pt>
                  <c:pt idx="11">
                    <c:v>EPE-01</c:v>
                  </c:pt>
                  <c:pt idx="12">
                    <c:v>SLD-03</c:v>
                  </c:pt>
                  <c:pt idx="13">
                    <c:v>IJD-01</c:v>
                  </c:pt>
                  <c:pt idx="14">
                    <c:v>BNV-01-S1</c:v>
                  </c:pt>
                  <c:pt idx="15">
                    <c:v>LSM-01</c:v>
                  </c:pt>
                  <c:pt idx="16">
                    <c:v>OZN-01</c:v>
                  </c:pt>
                  <c:pt idx="17">
                    <c:v>EVD-01</c:v>
                  </c:pt>
                  <c:pt idx="18">
                    <c:v>JUT-01</c:v>
                  </c:pt>
                  <c:pt idx="19">
                    <c:v>ZWK-01</c:v>
                  </c:pt>
                  <c:pt idx="20">
                    <c:v>HEW-01-S1</c:v>
                  </c:pt>
                  <c:pt idx="21">
                    <c:v>MID-302.1</c:v>
                  </c:pt>
                  <c:pt idx="22">
                    <c:v>MID-302.2</c:v>
                  </c:pt>
                  <c:pt idx="23">
                    <c:v>MID-103-S1.1</c:v>
                  </c:pt>
                  <c:pt idx="24">
                    <c:v>MID-103-S1.2</c:v>
                  </c:pt>
                  <c:pt idx="25">
                    <c:v>MID-103-S1.3</c:v>
                  </c:pt>
                  <c:pt idx="26">
                    <c:v>HES-01</c:v>
                  </c:pt>
                  <c:pt idx="27">
                    <c:v>WYH-01</c:v>
                  </c:pt>
                  <c:pt idx="28">
                    <c:v>LNH-01</c:v>
                  </c:pt>
                  <c:pt idx="29">
                    <c:v>HLE-01</c:v>
                  </c:pt>
                  <c:pt idx="30">
                    <c:v>MKN-01</c:v>
                  </c:pt>
                  <c:pt idx="31">
                    <c:v>SLB-01</c:v>
                  </c:pt>
                  <c:pt idx="32">
                    <c:v>ERM-01-S1</c:v>
                  </c:pt>
                  <c:pt idx="33">
                    <c:v>DSP-02</c:v>
                  </c:pt>
                  <c:pt idx="34">
                    <c:v>Q14-02</c:v>
                  </c:pt>
                  <c:pt idx="35">
                    <c:v>HST-02-S1</c:v>
                  </c:pt>
                  <c:pt idx="36">
                    <c:v>WAS-23-S2</c:v>
                  </c:pt>
                  <c:pt idx="37">
                    <c:v>DSP-01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7-FD56-417B-82ED-C330FC4A4E7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086225887"/>
        <c:axId val="517879903"/>
      </c:scatterChart>
      <c:valAx>
        <c:axId val="1086225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800" b="1">
                    <a:solidFill>
                      <a:sysClr val="windowText" lastClr="000000"/>
                    </a:solidFill>
                  </a:rPr>
                  <a:t>Helium-porosity (%)</a:t>
                </a:r>
              </a:p>
            </c:rich>
          </c:tx>
          <c:layout>
            <c:manualLayout>
              <c:xMode val="edge"/>
              <c:yMode val="edge"/>
              <c:x val="0.46129439841724934"/>
              <c:y val="0.953648243644408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17879903"/>
        <c:crossesAt val="1.0000000000000002E-3"/>
        <c:crossBetween val="midCat"/>
      </c:valAx>
      <c:valAx>
        <c:axId val="517879903"/>
        <c:scaling>
          <c:logBase val="10"/>
          <c:orientation val="minMax"/>
          <c:max val="10000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800" b="1">
                    <a:solidFill>
                      <a:schemeClr val="tx1"/>
                    </a:solidFill>
                  </a:rPr>
                  <a:t> Horizontal  Permeability (mD)</a:t>
                </a:r>
              </a:p>
            </c:rich>
          </c:tx>
          <c:layout>
            <c:manualLayout>
              <c:xMode val="edge"/>
              <c:yMode val="edge"/>
              <c:x val="1.0199934845662745E-2"/>
              <c:y val="0.3850733680129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ln w="3175">
                  <a:solidFill>
                    <a:schemeClr val="tx1"/>
                  </a:solidFill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0862258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423863</xdr:colOff>
      <xdr:row>2</xdr:row>
      <xdr:rowOff>12700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92C9552-DC06-4809-A1CB-43E600201601}"/>
            </a:ext>
          </a:extLst>
        </xdr:cNvPr>
        <xdr:cNvSpPr txBox="1"/>
      </xdr:nvSpPr>
      <xdr:spPr>
        <a:xfrm>
          <a:off x="609600" y="0"/>
          <a:ext cx="7367588" cy="393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800" b="1" kern="1200"/>
            <a:t>NOTE: This table is sorted by well (project) number</a:t>
          </a:r>
          <a:endParaRPr lang="en-NL" sz="1800" b="1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100845</xdr:colOff>
      <xdr:row>70</xdr:row>
      <xdr:rowOff>76905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504D1644-FC6E-4F87-A478-CD22B4C90378}"/>
            </a:ext>
            <a:ext uri="{147F2762-F138-4A5C-976F-8EAC2B608ADB}">
              <a16:predDERef xmlns:a16="http://schemas.microsoft.com/office/drawing/2014/main" pred="{8B5F951A-B083-488C-A0E0-175791DDDF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3E070-B6AC-4B68-9182-74375E3C4048}">
  <sheetPr>
    <tabColor theme="4"/>
  </sheetPr>
  <dimension ref="A1:BS99"/>
  <sheetViews>
    <sheetView tabSelected="1" zoomScale="80" zoomScaleNormal="80" zoomScaleSheetLayoutView="115" workbookViewId="0">
      <pane xSplit="3" ySplit="6" topLeftCell="D7" activePane="bottomRight" state="frozen"/>
      <selection pane="topRight" activeCell="C1" sqref="C1"/>
      <selection pane="bottomLeft" activeCell="A3" sqref="A3"/>
      <selection pane="bottomRight" activeCell="BD7" sqref="BD7"/>
    </sheetView>
  </sheetViews>
  <sheetFormatPr defaultRowHeight="15" customHeight="1" x14ac:dyDescent="0.35"/>
  <cols>
    <col min="2" max="2" width="9.26953125" style="1"/>
    <col min="3" max="3" width="14" bestFit="1" customWidth="1"/>
    <col min="4" max="4" width="25" customWidth="1"/>
    <col min="5" max="5" width="24.1796875" bestFit="1" customWidth="1"/>
    <col min="6" max="6" width="17.7265625" customWidth="1"/>
    <col min="7" max="7" width="13.7265625" style="1" customWidth="1"/>
    <col min="8" max="8" width="26.26953125" bestFit="1" customWidth="1"/>
    <col min="9" max="9" width="9.54296875" customWidth="1"/>
    <col min="10" max="10" width="10.54296875" customWidth="1"/>
    <col min="11" max="11" width="13.453125" customWidth="1"/>
    <col min="12" max="12" width="10.54296875" customWidth="1"/>
    <col min="13" max="13" width="11.1796875" customWidth="1"/>
    <col min="14" max="14" width="13.453125" customWidth="1"/>
    <col min="15" max="15" width="16.26953125" hidden="1" customWidth="1"/>
    <col min="16" max="16" width="12.1796875" customWidth="1"/>
    <col min="17" max="17" width="24.7265625" bestFit="1" customWidth="1"/>
    <col min="18" max="18" width="20.1796875" style="1" hidden="1" customWidth="1"/>
    <col min="19" max="19" width="13.453125" customWidth="1"/>
    <col min="20" max="20" width="9.26953125" customWidth="1"/>
    <col min="21" max="22" width="12.26953125" customWidth="1"/>
    <col min="23" max="23" width="12.81640625" customWidth="1"/>
    <col min="24" max="29" width="12.26953125" customWidth="1"/>
    <col min="30" max="30" width="11.26953125" customWidth="1"/>
    <col min="31" max="31" width="12.26953125" customWidth="1"/>
    <col min="32" max="32" width="52.1796875" customWidth="1"/>
    <col min="33" max="35" width="10.26953125" style="1" customWidth="1"/>
    <col min="36" max="36" width="12.26953125" style="1" customWidth="1"/>
    <col min="37" max="38" width="10.26953125" style="1" customWidth="1"/>
    <col min="39" max="39" width="10" customWidth="1"/>
    <col min="40" max="40" width="11.54296875" customWidth="1"/>
    <col min="41" max="41" width="14.453125" customWidth="1"/>
    <col min="42" max="42" width="14.453125" style="1" customWidth="1"/>
    <col min="43" max="46" width="13.26953125" style="1" customWidth="1"/>
    <col min="47" max="47" width="14.54296875" style="1" customWidth="1"/>
    <col min="48" max="48" width="15.81640625" style="1" customWidth="1"/>
    <col min="49" max="49" width="42.453125" bestFit="1" customWidth="1"/>
    <col min="50" max="50" width="16.81640625" customWidth="1"/>
    <col min="51" max="51" width="41.36328125" bestFit="1" customWidth="1"/>
    <col min="52" max="52" width="42.7265625" bestFit="1" customWidth="1"/>
    <col min="53" max="53" width="12.54296875" style="1" customWidth="1"/>
    <col min="54" max="54" width="14.81640625" style="1" customWidth="1"/>
    <col min="55" max="55" width="12.54296875" style="1" customWidth="1"/>
    <col min="56" max="56" width="14.26953125" style="1" customWidth="1"/>
    <col min="57" max="57" width="12.54296875" style="1" customWidth="1"/>
    <col min="58" max="58" width="57.7265625" bestFit="1" customWidth="1"/>
    <col min="65" max="65" width="12.453125" bestFit="1" customWidth="1"/>
    <col min="70" max="70" width="40.81640625" bestFit="1" customWidth="1"/>
    <col min="71" max="71" width="35.6328125" bestFit="1" customWidth="1"/>
  </cols>
  <sheetData>
    <row r="1" spans="1:71" ht="15" customHeight="1" x14ac:dyDescent="0.35">
      <c r="A1">
        <v>0</v>
      </c>
      <c r="P1" s="114"/>
    </row>
    <row r="2" spans="1:71" ht="15" customHeight="1" x14ac:dyDescent="0.35">
      <c r="P2" s="114"/>
    </row>
    <row r="3" spans="1:71" ht="15" customHeight="1" thickBot="1" x14ac:dyDescent="0.4">
      <c r="P3" s="114"/>
    </row>
    <row r="4" spans="1:71" s="3" customFormat="1" thickBot="1" x14ac:dyDescent="0.4">
      <c r="B4" s="92" t="s">
        <v>336</v>
      </c>
      <c r="C4" s="93"/>
      <c r="D4" s="93"/>
      <c r="E4" s="93"/>
      <c r="F4" s="93"/>
      <c r="G4" s="93"/>
      <c r="H4" s="94"/>
      <c r="I4" s="90" t="s">
        <v>0</v>
      </c>
      <c r="J4" s="90"/>
      <c r="K4" s="90"/>
      <c r="L4" s="90"/>
      <c r="M4" s="90"/>
      <c r="N4" s="90"/>
      <c r="O4" s="90"/>
      <c r="P4" s="115"/>
      <c r="Q4" s="90"/>
      <c r="R4" s="90"/>
      <c r="S4" s="90"/>
      <c r="T4" s="91"/>
      <c r="U4" s="95" t="s">
        <v>1</v>
      </c>
      <c r="V4" s="96"/>
      <c r="W4" s="96"/>
      <c r="X4" s="96"/>
      <c r="Y4" s="96"/>
      <c r="Z4" s="96"/>
      <c r="AA4" s="96"/>
      <c r="AB4" s="96"/>
      <c r="AC4" s="96"/>
      <c r="AD4" s="96"/>
      <c r="AE4" s="96"/>
      <c r="AF4" s="97"/>
      <c r="AG4" s="98" t="s">
        <v>2</v>
      </c>
      <c r="AH4" s="99"/>
      <c r="AI4" s="99"/>
      <c r="AJ4" s="99"/>
      <c r="AK4" s="99"/>
      <c r="AL4" s="99"/>
      <c r="AM4" s="100"/>
      <c r="AN4" s="12" t="s">
        <v>337</v>
      </c>
      <c r="AO4" s="13"/>
      <c r="AP4" s="13"/>
      <c r="AQ4" s="13"/>
      <c r="AR4" s="13"/>
      <c r="AS4" s="13"/>
      <c r="AT4" s="13"/>
      <c r="AU4" s="13"/>
      <c r="AV4" s="13"/>
      <c r="AW4" s="14"/>
      <c r="AX4" s="14"/>
      <c r="AY4" s="13"/>
      <c r="AZ4" s="13"/>
      <c r="BA4" s="16" t="s">
        <v>3</v>
      </c>
      <c r="BB4" s="17"/>
      <c r="BC4" s="17"/>
      <c r="BD4" s="17"/>
      <c r="BE4" s="18"/>
      <c r="BF4" s="5"/>
      <c r="BI4" s="8" t="s">
        <v>314</v>
      </c>
      <c r="BJ4" s="7"/>
    </row>
    <row r="5" spans="1:71" s="11" customFormat="1" ht="45" customHeight="1" x14ac:dyDescent="0.35">
      <c r="B5" s="186" t="s">
        <v>4</v>
      </c>
      <c r="C5" s="180" t="s">
        <v>5</v>
      </c>
      <c r="D5" s="180" t="s">
        <v>6</v>
      </c>
      <c r="E5" s="180" t="s">
        <v>7</v>
      </c>
      <c r="F5" s="180" t="s">
        <v>8</v>
      </c>
      <c r="G5" s="180" t="s">
        <v>9</v>
      </c>
      <c r="H5" s="184" t="s">
        <v>10</v>
      </c>
      <c r="I5" s="186" t="s">
        <v>11</v>
      </c>
      <c r="J5" s="180" t="s">
        <v>12</v>
      </c>
      <c r="K5" s="180" t="s">
        <v>13</v>
      </c>
      <c r="L5" s="180" t="s">
        <v>14</v>
      </c>
      <c r="M5" s="180" t="s">
        <v>15</v>
      </c>
      <c r="N5" s="180" t="s">
        <v>16</v>
      </c>
      <c r="O5" s="180" t="s">
        <v>17</v>
      </c>
      <c r="P5" s="188" t="s">
        <v>18</v>
      </c>
      <c r="Q5" s="180" t="s">
        <v>19</v>
      </c>
      <c r="R5" s="180" t="s">
        <v>20</v>
      </c>
      <c r="S5" s="180" t="s">
        <v>21</v>
      </c>
      <c r="T5" s="184" t="s">
        <v>22</v>
      </c>
      <c r="U5" s="186" t="s">
        <v>23</v>
      </c>
      <c r="V5" s="180" t="s">
        <v>24</v>
      </c>
      <c r="W5" s="188" t="s">
        <v>25</v>
      </c>
      <c r="X5" s="188" t="s">
        <v>317</v>
      </c>
      <c r="Y5" s="131" t="s">
        <v>53</v>
      </c>
      <c r="Z5" s="131"/>
      <c r="AA5" s="131"/>
      <c r="AB5" s="131" t="s">
        <v>54</v>
      </c>
      <c r="AC5" s="131"/>
      <c r="AD5" s="180" t="s">
        <v>29</v>
      </c>
      <c r="AE5" s="180" t="s">
        <v>30</v>
      </c>
      <c r="AF5" s="180" t="s">
        <v>31</v>
      </c>
      <c r="AG5" s="20" t="s">
        <v>32</v>
      </c>
      <c r="AH5" s="132" t="s">
        <v>55</v>
      </c>
      <c r="AI5" s="132"/>
      <c r="AJ5" s="132" t="s">
        <v>56</v>
      </c>
      <c r="AK5" s="133"/>
      <c r="AL5" s="134"/>
      <c r="AM5" s="135" t="s">
        <v>57</v>
      </c>
      <c r="AN5" s="136" t="s">
        <v>58</v>
      </c>
      <c r="AO5" s="137" t="s">
        <v>59</v>
      </c>
      <c r="AP5" s="137"/>
      <c r="AQ5" s="132" t="s">
        <v>60</v>
      </c>
      <c r="AR5" s="132"/>
      <c r="AS5" s="132"/>
      <c r="AT5" s="132"/>
      <c r="AU5" s="180" t="s">
        <v>43</v>
      </c>
      <c r="AV5" s="180" t="s">
        <v>44</v>
      </c>
      <c r="AW5" s="180" t="s">
        <v>45</v>
      </c>
      <c r="AX5" s="180" t="s">
        <v>46</v>
      </c>
      <c r="AY5" s="26" t="s">
        <v>47</v>
      </c>
      <c r="AZ5" s="26"/>
      <c r="BA5" s="180" t="s">
        <v>48</v>
      </c>
      <c r="BB5" s="180" t="s">
        <v>49</v>
      </c>
      <c r="BC5" s="180" t="s">
        <v>50</v>
      </c>
      <c r="BD5" s="180" t="s">
        <v>51</v>
      </c>
      <c r="BE5" s="184" t="s">
        <v>52</v>
      </c>
      <c r="BF5" s="182" t="s">
        <v>31</v>
      </c>
      <c r="BI5" s="22" t="s">
        <v>315</v>
      </c>
      <c r="BJ5" s="22" t="s">
        <v>316</v>
      </c>
    </row>
    <row r="6" spans="1:71" s="11" customFormat="1" ht="29.5" thickBot="1" x14ac:dyDescent="0.4">
      <c r="B6" s="187"/>
      <c r="C6" s="181"/>
      <c r="D6" s="181"/>
      <c r="E6" s="181"/>
      <c r="F6" s="181"/>
      <c r="G6" s="181"/>
      <c r="H6" s="185"/>
      <c r="I6" s="187"/>
      <c r="J6" s="181"/>
      <c r="K6" s="181"/>
      <c r="L6" s="181"/>
      <c r="M6" s="181"/>
      <c r="N6" s="181"/>
      <c r="O6" s="181"/>
      <c r="P6" s="189"/>
      <c r="Q6" s="181"/>
      <c r="R6" s="181"/>
      <c r="S6" s="181"/>
      <c r="T6" s="185"/>
      <c r="U6" s="187"/>
      <c r="V6" s="181"/>
      <c r="W6" s="189"/>
      <c r="X6" s="189"/>
      <c r="Y6" s="113" t="s">
        <v>26</v>
      </c>
      <c r="Z6" s="113" t="s">
        <v>27</v>
      </c>
      <c r="AA6" s="113" t="s">
        <v>28</v>
      </c>
      <c r="AB6" s="113" t="s">
        <v>26</v>
      </c>
      <c r="AC6" s="113" t="s">
        <v>27</v>
      </c>
      <c r="AD6" s="181"/>
      <c r="AE6" s="181"/>
      <c r="AF6" s="181"/>
      <c r="AG6" s="21"/>
      <c r="AH6" s="113" t="s">
        <v>33</v>
      </c>
      <c r="AI6" s="113" t="s">
        <v>34</v>
      </c>
      <c r="AJ6" s="113" t="s">
        <v>33</v>
      </c>
      <c r="AK6" s="138" t="s">
        <v>35</v>
      </c>
      <c r="AL6" s="138" t="s">
        <v>36</v>
      </c>
      <c r="AM6" s="113" t="s">
        <v>33</v>
      </c>
      <c r="AN6" s="19"/>
      <c r="AO6" s="113" t="s">
        <v>37</v>
      </c>
      <c r="AP6" s="113" t="s">
        <v>38</v>
      </c>
      <c r="AQ6" s="113" t="s">
        <v>39</v>
      </c>
      <c r="AR6" s="113" t="s">
        <v>40</v>
      </c>
      <c r="AS6" s="113" t="s">
        <v>41</v>
      </c>
      <c r="AT6" s="113" t="s">
        <v>42</v>
      </c>
      <c r="AU6" s="181"/>
      <c r="AV6" s="181"/>
      <c r="AW6" s="181"/>
      <c r="AX6" s="181"/>
      <c r="AY6" s="27" t="s">
        <v>61</v>
      </c>
      <c r="AZ6" s="27" t="s">
        <v>62</v>
      </c>
      <c r="BA6" s="181"/>
      <c r="BB6" s="181"/>
      <c r="BC6" s="181"/>
      <c r="BD6" s="181"/>
      <c r="BE6" s="185"/>
      <c r="BF6" s="183"/>
      <c r="BI6" s="23" t="s">
        <v>315</v>
      </c>
      <c r="BJ6" s="24"/>
    </row>
    <row r="7" spans="1:71" ht="14.5" x14ac:dyDescent="0.35">
      <c r="A7">
        <v>25</v>
      </c>
      <c r="B7" s="28">
        <v>1</v>
      </c>
      <c r="C7" s="107" t="s">
        <v>77</v>
      </c>
      <c r="D7" s="28" t="s">
        <v>78</v>
      </c>
      <c r="E7" s="149" t="s">
        <v>79</v>
      </c>
      <c r="F7" s="28" t="s">
        <v>80</v>
      </c>
      <c r="G7" s="28" t="s">
        <v>67</v>
      </c>
      <c r="H7" s="149"/>
      <c r="I7" s="29">
        <v>1617</v>
      </c>
      <c r="J7" s="29">
        <v>1768</v>
      </c>
      <c r="K7" s="29">
        <f t="shared" ref="K7:K44" si="0">J7-I7</f>
        <v>151</v>
      </c>
      <c r="L7" s="29">
        <v>1615.8</v>
      </c>
      <c r="M7" s="29">
        <v>1766</v>
      </c>
      <c r="N7" s="29">
        <v>150.20000000000005</v>
      </c>
      <c r="O7" s="29" t="s">
        <v>81</v>
      </c>
      <c r="P7" s="116"/>
      <c r="Q7" s="66" t="s">
        <v>69</v>
      </c>
      <c r="R7" s="28" t="s">
        <v>70</v>
      </c>
      <c r="S7" s="29" t="s">
        <v>71</v>
      </c>
      <c r="T7" s="29"/>
      <c r="U7" s="29" t="s">
        <v>82</v>
      </c>
      <c r="V7" s="29" t="s">
        <v>83</v>
      </c>
      <c r="W7" s="30">
        <v>18</v>
      </c>
      <c r="X7" s="31"/>
      <c r="Y7" s="29">
        <v>1620</v>
      </c>
      <c r="Z7" s="29">
        <v>1638</v>
      </c>
      <c r="AA7" s="29">
        <f t="shared" ref="AA7:AA12" si="1">IF(ISBLANK(Y7),"-",Z7-Y7)</f>
        <v>18</v>
      </c>
      <c r="AB7" s="29">
        <v>1618.7</v>
      </c>
      <c r="AC7" s="29">
        <v>1636.8</v>
      </c>
      <c r="AD7" s="155">
        <v>0</v>
      </c>
      <c r="AE7" s="29"/>
      <c r="AF7" s="109"/>
      <c r="AG7" s="32">
        <v>59</v>
      </c>
      <c r="AH7" s="29">
        <v>25.203389830508474</v>
      </c>
      <c r="AI7" s="29">
        <v>3.3240248271368285</v>
      </c>
      <c r="AJ7" s="32">
        <v>678.8894987133009</v>
      </c>
      <c r="AK7" s="32">
        <v>189.87625763106823</v>
      </c>
      <c r="AL7" s="32">
        <v>2427.3227059209953</v>
      </c>
      <c r="AM7" s="33">
        <v>2.654237288135596</v>
      </c>
      <c r="AN7" s="32">
        <v>4</v>
      </c>
      <c r="AO7" s="29" t="s">
        <v>74</v>
      </c>
      <c r="AP7" s="29">
        <v>26.5</v>
      </c>
      <c r="AQ7" s="29">
        <v>9.4671052631578938</v>
      </c>
      <c r="AR7" s="29">
        <v>1.6622807017543861</v>
      </c>
      <c r="AS7" s="29">
        <v>4.5745614035087696</v>
      </c>
      <c r="AT7" s="29">
        <f t="shared" ref="AT7:AT39" si="2">SUM(AQ7:AS7)</f>
        <v>15.703947368421051</v>
      </c>
      <c r="AU7" s="29">
        <v>11.021052631578948</v>
      </c>
      <c r="AV7" s="29">
        <v>15.612328947368422</v>
      </c>
      <c r="AW7" s="34" t="s">
        <v>84</v>
      </c>
      <c r="AX7" s="36">
        <v>7</v>
      </c>
      <c r="AY7" s="160" t="s">
        <v>85</v>
      </c>
      <c r="AZ7" s="161" t="s">
        <v>86</v>
      </c>
      <c r="BA7" s="37">
        <v>1</v>
      </c>
      <c r="BB7" s="37">
        <v>1</v>
      </c>
      <c r="BC7" s="37">
        <v>2</v>
      </c>
      <c r="BD7" s="37"/>
      <c r="BE7" s="38"/>
      <c r="BF7" s="174" t="s">
        <v>333</v>
      </c>
      <c r="BI7" s="139">
        <f>AJ7-AK7</f>
        <v>489.01324108223264</v>
      </c>
      <c r="BJ7" s="139">
        <f>AL7-AJ7</f>
        <v>1748.4332072076945</v>
      </c>
    </row>
    <row r="8" spans="1:71" ht="14.5" x14ac:dyDescent="0.35">
      <c r="A8">
        <v>1</v>
      </c>
      <c r="B8" s="40">
        <v>2</v>
      </c>
      <c r="C8" s="52" t="s">
        <v>122</v>
      </c>
      <c r="D8" s="40" t="s">
        <v>123</v>
      </c>
      <c r="E8" s="52" t="s">
        <v>79</v>
      </c>
      <c r="F8" s="40" t="s">
        <v>124</v>
      </c>
      <c r="G8" s="40" t="s">
        <v>67</v>
      </c>
      <c r="H8" s="52"/>
      <c r="I8" s="42">
        <v>1503</v>
      </c>
      <c r="J8" s="42">
        <v>1642</v>
      </c>
      <c r="K8" s="42">
        <f t="shared" si="0"/>
        <v>139</v>
      </c>
      <c r="L8" s="42">
        <v>1443.6</v>
      </c>
      <c r="M8" s="42">
        <v>1562</v>
      </c>
      <c r="N8" s="42">
        <v>118.40000000000009</v>
      </c>
      <c r="O8" s="40" t="s">
        <v>68</v>
      </c>
      <c r="P8" s="80"/>
      <c r="Q8" s="52" t="s">
        <v>125</v>
      </c>
      <c r="R8" s="40" t="s">
        <v>70</v>
      </c>
      <c r="S8" s="42" t="s">
        <v>126</v>
      </c>
      <c r="T8" s="42"/>
      <c r="U8" s="42" t="s">
        <v>82</v>
      </c>
      <c r="V8" s="42" t="s">
        <v>89</v>
      </c>
      <c r="W8" s="43">
        <v>9</v>
      </c>
      <c r="X8" s="44"/>
      <c r="Y8" s="42">
        <v>1511</v>
      </c>
      <c r="Z8" s="42">
        <v>1520</v>
      </c>
      <c r="AA8" s="42">
        <f t="shared" si="1"/>
        <v>9</v>
      </c>
      <c r="AB8" s="42">
        <v>1450.1</v>
      </c>
      <c r="AC8" s="42">
        <v>1458.2</v>
      </c>
      <c r="AD8" s="156"/>
      <c r="AE8" s="42"/>
      <c r="AF8" s="45"/>
      <c r="AG8" s="46">
        <v>37</v>
      </c>
      <c r="AH8" s="42">
        <v>19</v>
      </c>
      <c r="AI8" s="47">
        <v>0.82107912388785098</v>
      </c>
      <c r="AJ8" s="46">
        <v>119</v>
      </c>
      <c r="AK8" s="42">
        <v>68.491714930406204</v>
      </c>
      <c r="AL8" s="46">
        <v>206.48098332275293</v>
      </c>
      <c r="AM8" s="40">
        <v>2.72</v>
      </c>
      <c r="AN8" s="46">
        <v>3</v>
      </c>
      <c r="AO8" s="42" t="s">
        <v>74</v>
      </c>
      <c r="AP8" s="42">
        <v>28.429849303190206</v>
      </c>
      <c r="AQ8" s="42">
        <v>9.9378531073446315</v>
      </c>
      <c r="AR8" s="42">
        <v>0.89265536723163841</v>
      </c>
      <c r="AS8" s="42">
        <v>2.2504708097928439</v>
      </c>
      <c r="AT8" s="42">
        <f t="shared" si="2"/>
        <v>13.080979284369114</v>
      </c>
      <c r="AU8" s="42">
        <v>5.7</v>
      </c>
      <c r="AV8" s="42">
        <v>12.291018832391714</v>
      </c>
      <c r="AW8" s="48" t="s">
        <v>127</v>
      </c>
      <c r="AX8" s="49">
        <v>5.3</v>
      </c>
      <c r="AY8" s="162"/>
      <c r="AZ8" s="163" t="s">
        <v>128</v>
      </c>
      <c r="BA8" s="50"/>
      <c r="BB8" s="50"/>
      <c r="BC8" s="50"/>
      <c r="BD8" s="50"/>
      <c r="BE8" s="51"/>
      <c r="BF8" s="172"/>
      <c r="BI8" s="139">
        <f t="shared" ref="BI8:BI44" si="3">AJ8-AK8</f>
        <v>50.508285069593796</v>
      </c>
      <c r="BJ8" s="139">
        <f t="shared" ref="BJ8:BJ26" si="4">AL8-AJ8</f>
        <v>87.480983322752934</v>
      </c>
    </row>
    <row r="9" spans="1:71" ht="14.5" x14ac:dyDescent="0.35">
      <c r="A9">
        <v>22.3</v>
      </c>
      <c r="B9" s="40">
        <v>3.1</v>
      </c>
      <c r="C9" s="41" t="s">
        <v>155</v>
      </c>
      <c r="D9" s="40" t="s">
        <v>156</v>
      </c>
      <c r="E9" s="52" t="s">
        <v>79</v>
      </c>
      <c r="F9" s="40" t="s">
        <v>157</v>
      </c>
      <c r="G9" s="40" t="s">
        <v>67</v>
      </c>
      <c r="H9" s="52"/>
      <c r="I9" s="42">
        <v>1544</v>
      </c>
      <c r="J9" s="42">
        <v>1647</v>
      </c>
      <c r="K9" s="42">
        <f t="shared" si="0"/>
        <v>103</v>
      </c>
      <c r="L9" s="42">
        <v>1532.3</v>
      </c>
      <c r="M9" s="42">
        <v>1635.4</v>
      </c>
      <c r="N9" s="42">
        <v>103.10000000000014</v>
      </c>
      <c r="O9" s="40" t="s">
        <v>68</v>
      </c>
      <c r="P9" s="80"/>
      <c r="Q9" s="52" t="s">
        <v>69</v>
      </c>
      <c r="R9" s="40" t="s">
        <v>70</v>
      </c>
      <c r="S9" s="42" t="s">
        <v>71</v>
      </c>
      <c r="T9" s="42"/>
      <c r="U9" s="42" t="s">
        <v>82</v>
      </c>
      <c r="V9" s="42" t="s">
        <v>89</v>
      </c>
      <c r="W9" s="43">
        <v>4.4000000000000004</v>
      </c>
      <c r="X9" s="44"/>
      <c r="Y9" s="42">
        <v>1544</v>
      </c>
      <c r="Z9" s="42">
        <v>1548.4</v>
      </c>
      <c r="AA9" s="42">
        <f t="shared" si="1"/>
        <v>4.4000000000000909</v>
      </c>
      <c r="AB9" s="42">
        <v>1532.3</v>
      </c>
      <c r="AC9" s="42">
        <v>1536.8</v>
      </c>
      <c r="AD9" s="156">
        <v>0</v>
      </c>
      <c r="AE9" s="42"/>
      <c r="AF9" s="45" t="s">
        <v>158</v>
      </c>
      <c r="AG9" s="46">
        <v>12</v>
      </c>
      <c r="AH9" s="42">
        <v>14.9</v>
      </c>
      <c r="AI9" s="40">
        <v>1.67</v>
      </c>
      <c r="AJ9" s="42">
        <v>25.6</v>
      </c>
      <c r="AK9" s="42">
        <v>7.24</v>
      </c>
      <c r="AL9" s="42">
        <v>90.4</v>
      </c>
      <c r="AM9" s="40">
        <v>2.64</v>
      </c>
      <c r="AN9" s="46">
        <v>2</v>
      </c>
      <c r="AO9" s="42" t="s">
        <v>119</v>
      </c>
      <c r="AP9" s="42">
        <v>28.043180897471601</v>
      </c>
      <c r="AQ9" s="42">
        <v>6.1761426978818283</v>
      </c>
      <c r="AR9" s="42">
        <v>0.50167224080267558</v>
      </c>
      <c r="AS9" s="42">
        <v>5.8439241917502791</v>
      </c>
      <c r="AT9" s="42">
        <f t="shared" si="2"/>
        <v>12.521739130434783</v>
      </c>
      <c r="AU9" s="42">
        <v>2.0782608695652174</v>
      </c>
      <c r="AV9" s="42">
        <v>17.361146599777037</v>
      </c>
      <c r="AW9" s="48" t="s">
        <v>152</v>
      </c>
      <c r="AX9" s="49" t="s">
        <v>159</v>
      </c>
      <c r="AY9" s="162" t="s">
        <v>84</v>
      </c>
      <c r="AZ9" s="167" t="s">
        <v>102</v>
      </c>
      <c r="BA9" s="50">
        <v>1</v>
      </c>
      <c r="BB9" s="50"/>
      <c r="BC9" s="50">
        <v>2</v>
      </c>
      <c r="BD9" s="50"/>
      <c r="BE9" s="51"/>
      <c r="BF9" s="172"/>
      <c r="BI9" s="139">
        <f t="shared" si="3"/>
        <v>18.36</v>
      </c>
      <c r="BJ9" s="139">
        <f t="shared" si="4"/>
        <v>64.800000000000011</v>
      </c>
      <c r="BP9" s="176"/>
      <c r="BQ9" s="177"/>
      <c r="BR9" s="178"/>
      <c r="BS9" s="178"/>
    </row>
    <row r="10" spans="1:71" ht="14.5" x14ac:dyDescent="0.35">
      <c r="A10">
        <v>26</v>
      </c>
      <c r="B10" s="40">
        <v>3.2</v>
      </c>
      <c r="C10" s="52" t="s">
        <v>117</v>
      </c>
      <c r="D10" s="40" t="s">
        <v>88</v>
      </c>
      <c r="E10" s="52" t="s">
        <v>88</v>
      </c>
      <c r="F10" s="40" t="s">
        <v>88</v>
      </c>
      <c r="G10" s="40" t="s">
        <v>88</v>
      </c>
      <c r="H10" s="52"/>
      <c r="I10" s="42">
        <v>1544</v>
      </c>
      <c r="J10" s="42">
        <v>1647</v>
      </c>
      <c r="K10" s="42">
        <f t="shared" si="0"/>
        <v>103</v>
      </c>
      <c r="L10" s="42">
        <v>1532.3</v>
      </c>
      <c r="M10" s="42">
        <v>1635.4</v>
      </c>
      <c r="N10" s="42">
        <v>103.10000000000014</v>
      </c>
      <c r="O10" s="42"/>
      <c r="P10" s="117"/>
      <c r="Q10" s="52"/>
      <c r="R10" s="40"/>
      <c r="S10" s="42"/>
      <c r="T10" s="42"/>
      <c r="U10" s="42"/>
      <c r="V10" s="42" t="s">
        <v>83</v>
      </c>
      <c r="W10" s="43">
        <v>3.2</v>
      </c>
      <c r="X10" s="44"/>
      <c r="Y10" s="42">
        <v>1592</v>
      </c>
      <c r="Z10" s="42">
        <v>1595.2</v>
      </c>
      <c r="AA10" s="42">
        <f t="shared" si="1"/>
        <v>3.2000000000000455</v>
      </c>
      <c r="AB10" s="42">
        <v>1580</v>
      </c>
      <c r="AC10" s="42">
        <v>1583.6</v>
      </c>
      <c r="AD10" s="156">
        <v>0</v>
      </c>
      <c r="AE10" s="42"/>
      <c r="AF10" s="45" t="s">
        <v>118</v>
      </c>
      <c r="AG10" s="46">
        <v>8</v>
      </c>
      <c r="AH10" s="42">
        <v>21.9</v>
      </c>
      <c r="AI10" s="40">
        <v>2.73</v>
      </c>
      <c r="AJ10" s="46">
        <v>121</v>
      </c>
      <c r="AK10" s="40">
        <v>10.3</v>
      </c>
      <c r="AL10" s="46">
        <v>1409</v>
      </c>
      <c r="AM10" s="40">
        <v>2.63</v>
      </c>
      <c r="AN10" s="46">
        <v>2</v>
      </c>
      <c r="AO10" s="42" t="s">
        <v>119</v>
      </c>
      <c r="AP10" s="42">
        <v>30.359909532883371</v>
      </c>
      <c r="AQ10" s="42">
        <v>6.666666666666667</v>
      </c>
      <c r="AR10" s="42">
        <v>1.8333333333333335</v>
      </c>
      <c r="AS10" s="42">
        <v>9.5</v>
      </c>
      <c r="AT10" s="42">
        <f t="shared" si="2"/>
        <v>18</v>
      </c>
      <c r="AU10" s="42">
        <v>3.7999999999999989</v>
      </c>
      <c r="AV10" s="42">
        <v>14.333333333333336</v>
      </c>
      <c r="AW10" s="48" t="s">
        <v>120</v>
      </c>
      <c r="AX10" s="49" t="s">
        <v>121</v>
      </c>
      <c r="AY10" s="162" t="s">
        <v>338</v>
      </c>
      <c r="AZ10" s="163" t="s">
        <v>102</v>
      </c>
      <c r="BA10" s="50"/>
      <c r="BB10" s="50"/>
      <c r="BC10" s="50"/>
      <c r="BD10" s="50"/>
      <c r="BE10" s="51"/>
      <c r="BF10" s="172"/>
      <c r="BI10" s="139">
        <f t="shared" si="3"/>
        <v>110.7</v>
      </c>
      <c r="BJ10" s="139">
        <f t="shared" si="4"/>
        <v>1288</v>
      </c>
      <c r="BP10" s="176"/>
      <c r="BQ10" s="177"/>
      <c r="BR10" s="178"/>
      <c r="BS10" s="178"/>
    </row>
    <row r="11" spans="1:71" ht="14.5" x14ac:dyDescent="0.35">
      <c r="A11">
        <v>27</v>
      </c>
      <c r="B11" s="54">
        <v>4</v>
      </c>
      <c r="C11" s="55" t="s">
        <v>250</v>
      </c>
      <c r="D11" s="54" t="s">
        <v>251</v>
      </c>
      <c r="E11" s="55" t="s">
        <v>79</v>
      </c>
      <c r="F11" s="54" t="s">
        <v>252</v>
      </c>
      <c r="G11" s="54" t="s">
        <v>67</v>
      </c>
      <c r="H11" s="55"/>
      <c r="I11" s="56">
        <v>880</v>
      </c>
      <c r="J11" s="56">
        <v>914</v>
      </c>
      <c r="K11" s="56">
        <f t="shared" si="0"/>
        <v>34</v>
      </c>
      <c r="L11" s="56">
        <v>865.4</v>
      </c>
      <c r="M11" s="56">
        <v>897.9</v>
      </c>
      <c r="N11" s="56">
        <v>32.5</v>
      </c>
      <c r="O11" s="56" t="s">
        <v>163</v>
      </c>
      <c r="P11" s="106"/>
      <c r="Q11" s="55" t="s">
        <v>69</v>
      </c>
      <c r="R11" s="54" t="s">
        <v>70</v>
      </c>
      <c r="S11" s="56" t="s">
        <v>71</v>
      </c>
      <c r="T11" s="56"/>
      <c r="U11" s="56" t="s">
        <v>82</v>
      </c>
      <c r="V11" s="56" t="s">
        <v>89</v>
      </c>
      <c r="W11" s="57">
        <v>14.3</v>
      </c>
      <c r="X11" s="118" t="s">
        <v>253</v>
      </c>
      <c r="Y11" s="56">
        <v>901</v>
      </c>
      <c r="Z11" s="56">
        <v>915.4</v>
      </c>
      <c r="AA11" s="56">
        <f t="shared" si="1"/>
        <v>14.399999999999977</v>
      </c>
      <c r="AB11" s="56">
        <v>885.4</v>
      </c>
      <c r="AC11" s="56">
        <v>899.3</v>
      </c>
      <c r="AD11" s="157">
        <v>0.1</v>
      </c>
      <c r="AE11" s="56" t="str">
        <f>IF(Z11&gt;=J11,"BPU","-")</f>
        <v>BPU</v>
      </c>
      <c r="AF11" s="76"/>
      <c r="AG11" s="82">
        <v>4</v>
      </c>
      <c r="AH11" s="83">
        <v>14.6</v>
      </c>
      <c r="AI11" s="84" t="s">
        <v>193</v>
      </c>
      <c r="AJ11" s="85">
        <v>0.31606319916067988</v>
      </c>
      <c r="AK11" s="84" t="s">
        <v>193</v>
      </c>
      <c r="AL11" s="84" t="s">
        <v>193</v>
      </c>
      <c r="AM11" s="54">
        <v>2.66</v>
      </c>
      <c r="AN11" s="59">
        <v>5</v>
      </c>
      <c r="AO11" s="56" t="s">
        <v>254</v>
      </c>
      <c r="AP11" s="56">
        <v>31.002774505264892</v>
      </c>
      <c r="AQ11" s="56">
        <v>5.7333333333333334</v>
      </c>
      <c r="AR11" s="56">
        <v>6.666666666666668E-2</v>
      </c>
      <c r="AS11" s="56">
        <v>3.8666666666666663</v>
      </c>
      <c r="AT11" s="56">
        <f t="shared" si="2"/>
        <v>9.6666666666666661</v>
      </c>
      <c r="AU11" s="56">
        <v>4.8249999999999993</v>
      </c>
      <c r="AV11" s="56">
        <v>14.466666666666665</v>
      </c>
      <c r="AW11" s="61" t="s">
        <v>255</v>
      </c>
      <c r="AX11" s="62" t="s">
        <v>256</v>
      </c>
      <c r="AY11" s="164" t="s">
        <v>257</v>
      </c>
      <c r="AZ11" s="166" t="s">
        <v>204</v>
      </c>
      <c r="BA11" s="63"/>
      <c r="BB11" s="63"/>
      <c r="BC11" s="63">
        <v>1</v>
      </c>
      <c r="BD11" s="63"/>
      <c r="BE11" s="64"/>
      <c r="BF11" s="173"/>
      <c r="BI11" s="139" t="e">
        <f t="shared" si="3"/>
        <v>#VALUE!</v>
      </c>
      <c r="BJ11" s="139" t="e">
        <f t="shared" si="4"/>
        <v>#VALUE!</v>
      </c>
      <c r="BP11" s="176"/>
      <c r="BQ11" s="177"/>
      <c r="BR11" s="178"/>
      <c r="BS11" s="179"/>
    </row>
    <row r="12" spans="1:71" ht="14.5" x14ac:dyDescent="0.35">
      <c r="A12">
        <v>22.2</v>
      </c>
      <c r="B12" s="65">
        <v>5</v>
      </c>
      <c r="C12" s="108" t="s">
        <v>272</v>
      </c>
      <c r="D12" s="65" t="s">
        <v>273</v>
      </c>
      <c r="E12" s="66" t="s">
        <v>79</v>
      </c>
      <c r="F12" s="65" t="s">
        <v>274</v>
      </c>
      <c r="G12" s="65" t="s">
        <v>67</v>
      </c>
      <c r="H12" s="66" t="s">
        <v>275</v>
      </c>
      <c r="I12" s="67">
        <v>2192</v>
      </c>
      <c r="J12" s="67">
        <v>2197</v>
      </c>
      <c r="K12" s="67">
        <f t="shared" si="0"/>
        <v>5</v>
      </c>
      <c r="L12" s="67">
        <v>2185.6999999999998</v>
      </c>
      <c r="M12" s="67">
        <v>2190.6999999999998</v>
      </c>
      <c r="N12" s="67">
        <v>5</v>
      </c>
      <c r="O12" s="67" t="s">
        <v>163</v>
      </c>
      <c r="P12" s="119"/>
      <c r="Q12" s="66" t="s">
        <v>125</v>
      </c>
      <c r="R12" s="65" t="s">
        <v>70</v>
      </c>
      <c r="S12" s="67" t="s">
        <v>71</v>
      </c>
      <c r="T12" s="67"/>
      <c r="U12" s="67" t="s">
        <v>82</v>
      </c>
      <c r="V12" s="67" t="s">
        <v>83</v>
      </c>
      <c r="W12" s="68">
        <v>8.0999999999999091</v>
      </c>
      <c r="X12" s="120" t="s">
        <v>276</v>
      </c>
      <c r="Y12" s="67">
        <v>2187</v>
      </c>
      <c r="Z12" s="67">
        <v>2195.1</v>
      </c>
      <c r="AA12" s="67">
        <f t="shared" si="1"/>
        <v>8.0999999999999091</v>
      </c>
      <c r="AB12" s="67">
        <v>2180.6</v>
      </c>
      <c r="AC12" s="67">
        <v>2188.8000000000002</v>
      </c>
      <c r="AD12" s="158"/>
      <c r="AE12" s="67"/>
      <c r="AF12" s="70"/>
      <c r="AG12" s="71" t="s">
        <v>175</v>
      </c>
      <c r="AH12" s="65"/>
      <c r="AI12" s="65"/>
      <c r="AJ12" s="65"/>
      <c r="AK12" s="65"/>
      <c r="AL12" s="65"/>
      <c r="AM12" s="65"/>
      <c r="AN12" s="71">
        <v>1</v>
      </c>
      <c r="AO12" s="67" t="s">
        <v>277</v>
      </c>
      <c r="AP12" s="67">
        <v>34.95850622406639</v>
      </c>
      <c r="AQ12" s="67">
        <v>1.0526315789473684</v>
      </c>
      <c r="AR12" s="67" t="s">
        <v>135</v>
      </c>
      <c r="AS12" s="67">
        <v>2.4561403508771931</v>
      </c>
      <c r="AT12" s="67">
        <f t="shared" si="2"/>
        <v>3.5087719298245617</v>
      </c>
      <c r="AU12" s="67" t="s">
        <v>195</v>
      </c>
      <c r="AV12" s="67">
        <v>14.385964912280702</v>
      </c>
      <c r="AW12" s="35" t="s">
        <v>278</v>
      </c>
      <c r="AX12" s="73" t="s">
        <v>279</v>
      </c>
      <c r="AY12" s="162" t="s">
        <v>346</v>
      </c>
      <c r="AZ12" s="163"/>
      <c r="BA12" s="39">
        <v>5</v>
      </c>
      <c r="BB12" s="39"/>
      <c r="BC12" s="39">
        <v>3</v>
      </c>
      <c r="BD12" s="39"/>
      <c r="BE12" s="74"/>
      <c r="BF12" s="171"/>
      <c r="BI12" s="139">
        <f t="shared" si="3"/>
        <v>0</v>
      </c>
      <c r="BJ12" s="139">
        <f t="shared" si="4"/>
        <v>0</v>
      </c>
      <c r="BP12" s="176"/>
      <c r="BQ12" s="177"/>
      <c r="BR12" s="178"/>
      <c r="BS12" s="178"/>
    </row>
    <row r="13" spans="1:71" ht="14.5" x14ac:dyDescent="0.35">
      <c r="A13">
        <v>28</v>
      </c>
      <c r="B13" s="40">
        <v>6</v>
      </c>
      <c r="C13" s="88" t="s">
        <v>280</v>
      </c>
      <c r="D13" s="40" t="s">
        <v>281</v>
      </c>
      <c r="E13" s="52" t="s">
        <v>79</v>
      </c>
      <c r="F13" s="40" t="s">
        <v>282</v>
      </c>
      <c r="G13" s="40" t="s">
        <v>67</v>
      </c>
      <c r="H13" s="52" t="s">
        <v>199</v>
      </c>
      <c r="I13" s="42">
        <v>2340.5</v>
      </c>
      <c r="J13" s="42">
        <v>2351.5</v>
      </c>
      <c r="K13" s="42">
        <f t="shared" si="0"/>
        <v>11</v>
      </c>
      <c r="L13" s="42">
        <v>2196.6</v>
      </c>
      <c r="M13" s="42">
        <v>2207.6</v>
      </c>
      <c r="N13" s="42">
        <v>11</v>
      </c>
      <c r="O13" s="42" t="s">
        <v>81</v>
      </c>
      <c r="P13" s="80"/>
      <c r="Q13" s="52" t="s">
        <v>125</v>
      </c>
      <c r="R13" s="40" t="s">
        <v>70</v>
      </c>
      <c r="S13" s="42" t="s">
        <v>71</v>
      </c>
      <c r="T13" s="42"/>
      <c r="U13" s="42" t="s">
        <v>82</v>
      </c>
      <c r="V13" s="42" t="s">
        <v>134</v>
      </c>
      <c r="W13" s="43">
        <v>3</v>
      </c>
      <c r="X13" s="44"/>
      <c r="Y13" s="42">
        <v>2345.5</v>
      </c>
      <c r="Z13" s="42">
        <v>2357</v>
      </c>
      <c r="AA13" s="42">
        <v>3</v>
      </c>
      <c r="AB13" s="42">
        <v>2201.5</v>
      </c>
      <c r="AC13" s="42">
        <v>2213</v>
      </c>
      <c r="AD13" s="156">
        <v>0</v>
      </c>
      <c r="AE13" s="42"/>
      <c r="AF13" s="45"/>
      <c r="AG13" s="46" t="s">
        <v>175</v>
      </c>
      <c r="AH13" s="40"/>
      <c r="AI13" s="40"/>
      <c r="AJ13" s="40"/>
      <c r="AK13" s="40"/>
      <c r="AL13" s="40"/>
      <c r="AM13" s="40"/>
      <c r="AN13" s="46">
        <v>1</v>
      </c>
      <c r="AO13" s="42" t="s">
        <v>194</v>
      </c>
      <c r="AP13" s="42">
        <v>34.262948207171313</v>
      </c>
      <c r="AQ13" s="42">
        <v>2</v>
      </c>
      <c r="AR13" s="42" t="s">
        <v>135</v>
      </c>
      <c r="AS13" s="42" t="s">
        <v>135</v>
      </c>
      <c r="AT13" s="42">
        <f t="shared" si="2"/>
        <v>2</v>
      </c>
      <c r="AU13" s="42" t="s">
        <v>195</v>
      </c>
      <c r="AV13" s="42">
        <v>14.333333333333336</v>
      </c>
      <c r="AW13" s="48" t="s">
        <v>283</v>
      </c>
      <c r="AX13" s="49" t="s">
        <v>284</v>
      </c>
      <c r="AY13" s="162" t="s">
        <v>285</v>
      </c>
      <c r="AZ13" s="163"/>
      <c r="BA13" s="50">
        <v>2</v>
      </c>
      <c r="BB13" s="50"/>
      <c r="BC13" s="50"/>
      <c r="BD13" s="50"/>
      <c r="BE13" s="51"/>
      <c r="BF13" s="172"/>
      <c r="BI13" s="139">
        <f t="shared" si="3"/>
        <v>0</v>
      </c>
      <c r="BJ13" s="139">
        <f t="shared" si="4"/>
        <v>0</v>
      </c>
      <c r="BP13" s="176"/>
      <c r="BQ13" s="177"/>
      <c r="BR13" s="178"/>
      <c r="BS13" s="178"/>
    </row>
    <row r="14" spans="1:71" ht="14.5" x14ac:dyDescent="0.35">
      <c r="A14">
        <v>3.2</v>
      </c>
      <c r="B14" s="40">
        <v>7</v>
      </c>
      <c r="C14" s="41" t="s">
        <v>197</v>
      </c>
      <c r="D14" s="40" t="s">
        <v>198</v>
      </c>
      <c r="E14" s="52" t="s">
        <v>79</v>
      </c>
      <c r="F14" s="40" t="s">
        <v>80</v>
      </c>
      <c r="G14" s="40" t="s">
        <v>67</v>
      </c>
      <c r="H14" s="52" t="s">
        <v>199</v>
      </c>
      <c r="I14" s="42">
        <v>2189</v>
      </c>
      <c r="J14" s="42">
        <v>2330</v>
      </c>
      <c r="K14" s="42">
        <f t="shared" si="0"/>
        <v>141</v>
      </c>
      <c r="L14" s="42">
        <v>2186</v>
      </c>
      <c r="M14" s="42">
        <v>2327</v>
      </c>
      <c r="N14" s="42">
        <v>141</v>
      </c>
      <c r="O14" s="42" t="s">
        <v>81</v>
      </c>
      <c r="P14" s="80"/>
      <c r="Q14" s="52" t="s">
        <v>69</v>
      </c>
      <c r="R14" s="40" t="s">
        <v>70</v>
      </c>
      <c r="S14" s="42" t="s">
        <v>71</v>
      </c>
      <c r="T14" s="42"/>
      <c r="U14" s="42" t="s">
        <v>82</v>
      </c>
      <c r="V14" s="42" t="s">
        <v>83</v>
      </c>
      <c r="W14" s="43">
        <v>44.900000000000091</v>
      </c>
      <c r="X14" s="44"/>
      <c r="Y14" s="42">
        <v>2191</v>
      </c>
      <c r="Z14" s="42">
        <v>2235.9</v>
      </c>
      <c r="AA14" s="42">
        <f t="shared" ref="AA14:AA28" si="5">IF(ISBLANK(Y14),"-",Z14-Y14)</f>
        <v>44.900000000000091</v>
      </c>
      <c r="AB14" s="42">
        <v>2187.9</v>
      </c>
      <c r="AC14" s="42">
        <v>2232.8000000000002</v>
      </c>
      <c r="AD14" s="156"/>
      <c r="AE14" s="42"/>
      <c r="AF14" s="45" t="s">
        <v>318</v>
      </c>
      <c r="AG14" s="46">
        <v>142</v>
      </c>
      <c r="AH14" s="42">
        <v>11.9</v>
      </c>
      <c r="AI14" s="42">
        <v>3.3147751924486384</v>
      </c>
      <c r="AJ14" s="42">
        <v>1.39</v>
      </c>
      <c r="AK14" s="47">
        <v>0.24043277390424467</v>
      </c>
      <c r="AL14" s="42">
        <v>8.0168776547356924</v>
      </c>
      <c r="AM14" s="40">
        <v>2.67</v>
      </c>
      <c r="AN14" s="46">
        <v>9</v>
      </c>
      <c r="AO14" s="42" t="s">
        <v>200</v>
      </c>
      <c r="AP14" s="42">
        <v>30.002257541425188</v>
      </c>
      <c r="AQ14" s="42">
        <v>3.551240560949299</v>
      </c>
      <c r="AR14" s="42" t="s">
        <v>135</v>
      </c>
      <c r="AS14" s="42">
        <v>3.4620640057533265</v>
      </c>
      <c r="AT14" s="42">
        <f t="shared" si="2"/>
        <v>7.0133045667026259</v>
      </c>
      <c r="AU14" s="42">
        <v>4.0089176555195971</v>
      </c>
      <c r="AV14" s="42">
        <v>15.47614635023373</v>
      </c>
      <c r="AW14" s="48" t="s">
        <v>201</v>
      </c>
      <c r="AX14" s="49" t="s">
        <v>202</v>
      </c>
      <c r="AY14" s="162" t="s">
        <v>203</v>
      </c>
      <c r="AZ14" s="163" t="s">
        <v>204</v>
      </c>
      <c r="BA14" s="50">
        <v>2</v>
      </c>
      <c r="BB14" s="50"/>
      <c r="BC14" s="50">
        <v>1</v>
      </c>
      <c r="BD14" s="50">
        <v>2</v>
      </c>
      <c r="BE14" s="51">
        <v>2</v>
      </c>
      <c r="BF14" s="172"/>
      <c r="BI14" s="139">
        <f t="shared" si="3"/>
        <v>1.1495672260957552</v>
      </c>
      <c r="BJ14" s="139">
        <f t="shared" si="4"/>
        <v>6.6268776547356927</v>
      </c>
      <c r="BP14" s="176"/>
      <c r="BQ14" s="177"/>
      <c r="BR14" s="178"/>
      <c r="BS14" s="178"/>
    </row>
    <row r="15" spans="1:71" ht="16.5" x14ac:dyDescent="0.35">
      <c r="A15">
        <v>2</v>
      </c>
      <c r="B15" s="40">
        <v>8</v>
      </c>
      <c r="C15" s="41" t="s">
        <v>286</v>
      </c>
      <c r="D15" s="40" t="s">
        <v>287</v>
      </c>
      <c r="E15" s="52" t="s">
        <v>138</v>
      </c>
      <c r="F15" s="40" t="s">
        <v>80</v>
      </c>
      <c r="G15" s="40" t="s">
        <v>67</v>
      </c>
      <c r="H15" s="52"/>
      <c r="I15" s="42">
        <v>1679.5</v>
      </c>
      <c r="J15" s="42">
        <v>1724.5</v>
      </c>
      <c r="K15" s="42">
        <f t="shared" si="0"/>
        <v>45</v>
      </c>
      <c r="L15" s="42">
        <v>1677.3</v>
      </c>
      <c r="M15" s="42">
        <v>1722.4</v>
      </c>
      <c r="N15" s="42">
        <v>45.100000000000136</v>
      </c>
      <c r="O15" s="42" t="s">
        <v>288</v>
      </c>
      <c r="P15" s="80"/>
      <c r="Q15" s="102" t="s">
        <v>289</v>
      </c>
      <c r="R15" s="40" t="s">
        <v>70</v>
      </c>
      <c r="S15" s="42" t="s">
        <v>71</v>
      </c>
      <c r="T15" s="42"/>
      <c r="U15" s="42" t="s">
        <v>82</v>
      </c>
      <c r="V15" s="42" t="s">
        <v>83</v>
      </c>
      <c r="W15" s="43">
        <v>28</v>
      </c>
      <c r="X15" s="44"/>
      <c r="Y15" s="42">
        <v>1679.5</v>
      </c>
      <c r="Z15" s="42">
        <v>1707.5</v>
      </c>
      <c r="AA15" s="42">
        <f t="shared" si="5"/>
        <v>28</v>
      </c>
      <c r="AB15" s="42">
        <v>1677.3</v>
      </c>
      <c r="AC15" s="42">
        <v>1705.4</v>
      </c>
      <c r="AD15" s="156">
        <v>3.6</v>
      </c>
      <c r="AE15" s="42"/>
      <c r="AF15" s="45"/>
      <c r="AG15" s="46" t="s">
        <v>175</v>
      </c>
      <c r="AH15" s="40"/>
      <c r="AI15" s="40"/>
      <c r="AJ15" s="40"/>
      <c r="AK15" s="40"/>
      <c r="AL15" s="40"/>
      <c r="AM15" s="40"/>
      <c r="AN15" s="46">
        <v>7</v>
      </c>
      <c r="AO15" s="42" t="s">
        <v>290</v>
      </c>
      <c r="AP15" s="42">
        <v>28.562247014928143</v>
      </c>
      <c r="AQ15" s="42">
        <v>8.2274197604738486</v>
      </c>
      <c r="AR15" s="42" t="s">
        <v>135</v>
      </c>
      <c r="AS15" s="42">
        <v>4.3398895161779878</v>
      </c>
      <c r="AT15" s="42">
        <f t="shared" si="2"/>
        <v>12.567309276651837</v>
      </c>
      <c r="AU15" s="42" t="s">
        <v>135</v>
      </c>
      <c r="AV15" s="42">
        <v>10.584787392356324</v>
      </c>
      <c r="AW15" s="48" t="s">
        <v>84</v>
      </c>
      <c r="AX15" s="49">
        <v>7.8</v>
      </c>
      <c r="AY15" s="162" t="s">
        <v>347</v>
      </c>
      <c r="AZ15" s="167" t="s">
        <v>348</v>
      </c>
      <c r="BA15" s="50"/>
      <c r="BB15" s="50">
        <v>4</v>
      </c>
      <c r="BC15" s="50"/>
      <c r="BD15" s="50">
        <v>2</v>
      </c>
      <c r="BE15" s="51"/>
      <c r="BF15" s="172"/>
      <c r="BI15" s="139">
        <f t="shared" si="3"/>
        <v>0</v>
      </c>
      <c r="BJ15" s="139">
        <f t="shared" si="4"/>
        <v>0</v>
      </c>
      <c r="BP15" s="176"/>
      <c r="BQ15" s="177"/>
      <c r="BR15" s="178"/>
      <c r="BS15" s="178"/>
    </row>
    <row r="16" spans="1:71" ht="16.5" x14ac:dyDescent="0.35">
      <c r="A16">
        <v>12</v>
      </c>
      <c r="B16" s="54">
        <v>9</v>
      </c>
      <c r="C16" s="55" t="s">
        <v>136</v>
      </c>
      <c r="D16" s="54" t="s">
        <v>137</v>
      </c>
      <c r="E16" s="55" t="s">
        <v>138</v>
      </c>
      <c r="F16" s="54" t="s">
        <v>80</v>
      </c>
      <c r="G16" s="54" t="s">
        <v>67</v>
      </c>
      <c r="H16" s="55"/>
      <c r="I16" s="56">
        <v>2260</v>
      </c>
      <c r="J16" s="56">
        <v>2374</v>
      </c>
      <c r="K16" s="56">
        <f t="shared" si="0"/>
        <v>114</v>
      </c>
      <c r="L16" s="56">
        <v>2255.8000000000002</v>
      </c>
      <c r="M16" s="56">
        <v>2369.8000000000002</v>
      </c>
      <c r="N16" s="56">
        <v>114</v>
      </c>
      <c r="O16" s="56" t="s">
        <v>139</v>
      </c>
      <c r="P16" s="106"/>
      <c r="Q16" s="89" t="s">
        <v>140</v>
      </c>
      <c r="R16" s="54" t="s">
        <v>70</v>
      </c>
      <c r="S16" s="56" t="s">
        <v>71</v>
      </c>
      <c r="T16" s="56"/>
      <c r="U16" s="56" t="s">
        <v>82</v>
      </c>
      <c r="V16" s="56" t="s">
        <v>83</v>
      </c>
      <c r="W16" s="57">
        <v>14.349999999999909</v>
      </c>
      <c r="X16" s="58"/>
      <c r="Y16" s="56">
        <v>2267</v>
      </c>
      <c r="Z16" s="56">
        <v>2281.35</v>
      </c>
      <c r="AA16" s="56">
        <f t="shared" si="5"/>
        <v>14.349999999999909</v>
      </c>
      <c r="AB16" s="56">
        <v>2262.8000000000002</v>
      </c>
      <c r="AC16" s="56">
        <v>2277.3000000000002</v>
      </c>
      <c r="AD16" s="157"/>
      <c r="AE16" s="56"/>
      <c r="AF16" s="76"/>
      <c r="AG16" s="59">
        <v>50</v>
      </c>
      <c r="AH16" s="56">
        <v>20.609999999999992</v>
      </c>
      <c r="AI16" s="56">
        <v>2.724059470716504</v>
      </c>
      <c r="AJ16" s="56">
        <v>45.961968403697917</v>
      </c>
      <c r="AK16" s="56">
        <v>5.2084817667291903</v>
      </c>
      <c r="AL16" s="59">
        <v>405.58892862730096</v>
      </c>
      <c r="AM16" s="60">
        <v>2.6302000000000008</v>
      </c>
      <c r="AN16" s="59">
        <v>6</v>
      </c>
      <c r="AO16" s="56" t="s">
        <v>74</v>
      </c>
      <c r="AP16" s="56">
        <v>33.656522072833603</v>
      </c>
      <c r="AQ16" s="56">
        <v>6.7342995169082132</v>
      </c>
      <c r="AR16" s="56">
        <v>9.0579710144927536E-2</v>
      </c>
      <c r="AS16" s="56">
        <v>6.7294685990338161</v>
      </c>
      <c r="AT16" s="56">
        <f t="shared" si="2"/>
        <v>13.554347826086957</v>
      </c>
      <c r="AU16" s="56">
        <v>6.5758454106280197</v>
      </c>
      <c r="AV16" s="56">
        <v>10.318840579710145</v>
      </c>
      <c r="AW16" s="61" t="s">
        <v>141</v>
      </c>
      <c r="AX16" s="62">
        <v>5.2</v>
      </c>
      <c r="AY16" s="164" t="s">
        <v>339</v>
      </c>
      <c r="AZ16" s="165" t="s">
        <v>102</v>
      </c>
      <c r="BA16" s="63"/>
      <c r="BB16" s="63"/>
      <c r="BC16" s="63">
        <v>1</v>
      </c>
      <c r="BD16" s="63">
        <v>2</v>
      </c>
      <c r="BE16" s="64"/>
      <c r="BF16" s="173"/>
      <c r="BI16" s="139">
        <f t="shared" si="3"/>
        <v>40.753486636968724</v>
      </c>
      <c r="BJ16" s="139">
        <f t="shared" si="4"/>
        <v>359.62696022360302</v>
      </c>
      <c r="BP16" s="176"/>
      <c r="BQ16" s="177"/>
      <c r="BR16" s="178"/>
      <c r="BS16" s="178"/>
    </row>
    <row r="17" spans="1:71" ht="14.5" x14ac:dyDescent="0.35">
      <c r="A17">
        <v>9</v>
      </c>
      <c r="B17" s="65">
        <v>10</v>
      </c>
      <c r="C17" s="66" t="s">
        <v>173</v>
      </c>
      <c r="D17" s="65" t="s">
        <v>174</v>
      </c>
      <c r="E17" s="66" t="s">
        <v>105</v>
      </c>
      <c r="F17" s="65" t="s">
        <v>80</v>
      </c>
      <c r="G17" s="65" t="s">
        <v>67</v>
      </c>
      <c r="H17" s="66"/>
      <c r="I17" s="67">
        <v>1795</v>
      </c>
      <c r="J17" s="67">
        <v>1917.5</v>
      </c>
      <c r="K17" s="67">
        <f t="shared" si="0"/>
        <v>122.5</v>
      </c>
      <c r="L17" s="67">
        <v>1789.9</v>
      </c>
      <c r="M17" s="67">
        <v>1912.3</v>
      </c>
      <c r="N17" s="67">
        <v>122.39999999999986</v>
      </c>
      <c r="O17" s="67" t="s">
        <v>81</v>
      </c>
      <c r="P17" s="119"/>
      <c r="Q17" s="66" t="s">
        <v>69</v>
      </c>
      <c r="R17" s="65" t="s">
        <v>70</v>
      </c>
      <c r="S17" s="67" t="s">
        <v>126</v>
      </c>
      <c r="T17" s="67"/>
      <c r="U17" s="67" t="s">
        <v>82</v>
      </c>
      <c r="V17" s="67" t="s">
        <v>83</v>
      </c>
      <c r="W17" s="68">
        <v>16.399999999999864</v>
      </c>
      <c r="X17" s="69"/>
      <c r="Y17" s="67">
        <v>1810.9</v>
      </c>
      <c r="Z17" s="67">
        <v>1827.3</v>
      </c>
      <c r="AA17" s="67">
        <f t="shared" si="5"/>
        <v>16.399999999999864</v>
      </c>
      <c r="AB17" s="67">
        <v>1805</v>
      </c>
      <c r="AC17" s="67">
        <v>1822</v>
      </c>
      <c r="AD17" s="158"/>
      <c r="AE17" s="67"/>
      <c r="AF17" s="70"/>
      <c r="AG17" s="71">
        <v>54</v>
      </c>
      <c r="AH17" s="67">
        <v>15.99</v>
      </c>
      <c r="AI17" s="67">
        <v>2.0986474186137798</v>
      </c>
      <c r="AJ17" s="67">
        <v>6.5535145999553119</v>
      </c>
      <c r="AK17" s="67">
        <v>2.4376603129612371</v>
      </c>
      <c r="AL17" s="67">
        <v>17.618760654824015</v>
      </c>
      <c r="AM17" s="65" t="s">
        <v>175</v>
      </c>
      <c r="AN17" s="71">
        <v>5</v>
      </c>
      <c r="AO17" s="67" t="s">
        <v>176</v>
      </c>
      <c r="AP17" s="67">
        <v>29.569940356227768</v>
      </c>
      <c r="AQ17" s="67">
        <v>3.0013377926421407</v>
      </c>
      <c r="AR17" s="67" t="s">
        <v>135</v>
      </c>
      <c r="AS17" s="67">
        <v>6.2704570791527319</v>
      </c>
      <c r="AT17" s="67">
        <f t="shared" si="2"/>
        <v>9.2717948717948726</v>
      </c>
      <c r="AU17" s="67">
        <v>6.7882051282051297</v>
      </c>
      <c r="AV17" s="67">
        <v>15.678483835005576</v>
      </c>
      <c r="AW17" s="35" t="s">
        <v>177</v>
      </c>
      <c r="AX17" s="73" t="s">
        <v>178</v>
      </c>
      <c r="AY17" s="162" t="s">
        <v>93</v>
      </c>
      <c r="AZ17" s="163" t="s">
        <v>102</v>
      </c>
      <c r="BA17" s="39">
        <v>3</v>
      </c>
      <c r="BB17" s="39">
        <v>2</v>
      </c>
      <c r="BC17" s="39">
        <v>3</v>
      </c>
      <c r="BD17" s="39"/>
      <c r="BE17" s="74"/>
      <c r="BF17" s="171"/>
      <c r="BI17" s="139">
        <f t="shared" si="3"/>
        <v>4.1158542869940753</v>
      </c>
      <c r="BJ17" s="139">
        <f t="shared" si="4"/>
        <v>11.065246054868703</v>
      </c>
      <c r="BP17" s="176"/>
      <c r="BQ17" s="177"/>
      <c r="BR17" s="178"/>
      <c r="BS17" s="179"/>
    </row>
    <row r="18" spans="1:71" ht="14.5" x14ac:dyDescent="0.35">
      <c r="A18">
        <v>24</v>
      </c>
      <c r="B18" s="40">
        <v>11</v>
      </c>
      <c r="C18" s="52" t="s">
        <v>191</v>
      </c>
      <c r="D18" s="40" t="s">
        <v>192</v>
      </c>
      <c r="E18" s="52" t="s">
        <v>79</v>
      </c>
      <c r="F18" s="40" t="s">
        <v>80</v>
      </c>
      <c r="G18" s="40" t="s">
        <v>67</v>
      </c>
      <c r="H18" s="52"/>
      <c r="I18" s="42">
        <v>1768.5</v>
      </c>
      <c r="J18" s="42">
        <v>1837</v>
      </c>
      <c r="K18" s="42">
        <f t="shared" si="0"/>
        <v>68.5</v>
      </c>
      <c r="L18" s="42">
        <v>1745</v>
      </c>
      <c r="M18" s="42">
        <v>1813.2</v>
      </c>
      <c r="N18" s="42">
        <v>68.200000000000045</v>
      </c>
      <c r="O18" s="40" t="s">
        <v>68</v>
      </c>
      <c r="P18" s="80"/>
      <c r="Q18" s="52" t="s">
        <v>69</v>
      </c>
      <c r="R18" s="40" t="s">
        <v>70</v>
      </c>
      <c r="S18" s="42" t="s">
        <v>71</v>
      </c>
      <c r="T18" s="42"/>
      <c r="U18" s="42" t="s">
        <v>82</v>
      </c>
      <c r="V18" s="42" t="s">
        <v>83</v>
      </c>
      <c r="W18" s="43">
        <v>3.7999999999999545</v>
      </c>
      <c r="X18" s="44"/>
      <c r="Y18" s="42">
        <v>1813</v>
      </c>
      <c r="Z18" s="42">
        <v>1816.8</v>
      </c>
      <c r="AA18" s="42">
        <f t="shared" si="5"/>
        <v>3.7999999999999545</v>
      </c>
      <c r="AB18" s="42">
        <v>1789.6</v>
      </c>
      <c r="AC18" s="42">
        <v>1793.4</v>
      </c>
      <c r="AD18" s="156"/>
      <c r="AE18" s="42"/>
      <c r="AF18" s="45"/>
      <c r="AG18" s="103">
        <v>9</v>
      </c>
      <c r="AH18" s="104">
        <v>10.7</v>
      </c>
      <c r="AI18" s="105" t="s">
        <v>193</v>
      </c>
      <c r="AJ18" s="87">
        <v>1.64</v>
      </c>
      <c r="AK18" s="87" t="s">
        <v>193</v>
      </c>
      <c r="AL18" s="87" t="s">
        <v>193</v>
      </c>
      <c r="AM18" s="40" t="s">
        <v>175</v>
      </c>
      <c r="AN18" s="46">
        <v>1</v>
      </c>
      <c r="AO18" s="42" t="s">
        <v>194</v>
      </c>
      <c r="AP18" s="42">
        <v>32.377049180327866</v>
      </c>
      <c r="AQ18" s="42">
        <v>3</v>
      </c>
      <c r="AR18" s="42" t="s">
        <v>135</v>
      </c>
      <c r="AS18" s="42">
        <v>2.666666666666667</v>
      </c>
      <c r="AT18" s="42">
        <f t="shared" si="2"/>
        <v>5.666666666666667</v>
      </c>
      <c r="AU18" s="42" t="s">
        <v>195</v>
      </c>
      <c r="AV18" s="42">
        <v>15.666666666666668</v>
      </c>
      <c r="AW18" s="48" t="s">
        <v>172</v>
      </c>
      <c r="AX18" s="49">
        <v>12</v>
      </c>
      <c r="AY18" s="162" t="s">
        <v>196</v>
      </c>
      <c r="AZ18" s="163"/>
      <c r="BA18" s="50"/>
      <c r="BB18" s="50"/>
      <c r="BC18" s="50">
        <v>1</v>
      </c>
      <c r="BD18" s="50"/>
      <c r="BE18" s="51"/>
      <c r="BF18" s="172"/>
      <c r="BI18" s="139" t="e">
        <f t="shared" si="3"/>
        <v>#VALUE!</v>
      </c>
      <c r="BJ18" s="139" t="e">
        <f t="shared" si="4"/>
        <v>#VALUE!</v>
      </c>
      <c r="BP18" s="176"/>
      <c r="BQ18" s="177"/>
      <c r="BR18" s="178"/>
      <c r="BS18" s="179"/>
    </row>
    <row r="19" spans="1:71" ht="14.5" x14ac:dyDescent="0.35">
      <c r="A19">
        <v>13</v>
      </c>
      <c r="B19" s="40">
        <v>12</v>
      </c>
      <c r="C19" s="41" t="s">
        <v>129</v>
      </c>
      <c r="D19" s="40" t="s">
        <v>130</v>
      </c>
      <c r="E19" s="52" t="s">
        <v>131</v>
      </c>
      <c r="F19" s="40" t="s">
        <v>132</v>
      </c>
      <c r="G19" s="40" t="s">
        <v>67</v>
      </c>
      <c r="H19" s="52"/>
      <c r="I19" s="42">
        <v>2016</v>
      </c>
      <c r="J19" s="42">
        <v>2044</v>
      </c>
      <c r="K19" s="42">
        <f t="shared" si="0"/>
        <v>28</v>
      </c>
      <c r="L19" s="42">
        <v>2012.1</v>
      </c>
      <c r="M19" s="42">
        <v>2040.3</v>
      </c>
      <c r="N19" s="42">
        <v>28.200000000000045</v>
      </c>
      <c r="O19" s="42" t="s">
        <v>133</v>
      </c>
      <c r="P19" s="117">
        <v>2044</v>
      </c>
      <c r="Q19" s="52" t="s">
        <v>69</v>
      </c>
      <c r="R19" s="40" t="s">
        <v>70</v>
      </c>
      <c r="S19" s="42" t="s">
        <v>71</v>
      </c>
      <c r="T19" s="42"/>
      <c r="U19" s="42" t="s">
        <v>82</v>
      </c>
      <c r="V19" s="42" t="s">
        <v>134</v>
      </c>
      <c r="W19" s="43">
        <v>22.4</v>
      </c>
      <c r="X19" s="44"/>
      <c r="Y19" s="42">
        <v>2020</v>
      </c>
      <c r="Z19" s="42">
        <v>2042.7</v>
      </c>
      <c r="AA19" s="42">
        <f t="shared" si="5"/>
        <v>22.700000000000045</v>
      </c>
      <c r="AB19" s="42">
        <v>2016.3</v>
      </c>
      <c r="AC19" s="42">
        <v>2039</v>
      </c>
      <c r="AD19" s="156">
        <v>0.3</v>
      </c>
      <c r="AE19" s="42"/>
      <c r="AF19" s="45"/>
      <c r="AG19" s="46">
        <v>90</v>
      </c>
      <c r="AH19" s="42">
        <v>26.7</v>
      </c>
      <c r="AI19" s="42">
        <v>3.6965270980738936</v>
      </c>
      <c r="AJ19" s="46">
        <v>99.3</v>
      </c>
      <c r="AK19" s="42">
        <v>24.429535215304991</v>
      </c>
      <c r="AL19" s="46">
        <v>403.52998006195622</v>
      </c>
      <c r="AM19" s="40">
        <v>2.71</v>
      </c>
      <c r="AN19" s="46">
        <v>3</v>
      </c>
      <c r="AO19" s="42" t="s">
        <v>74</v>
      </c>
      <c r="AP19" s="42">
        <v>30.58984887274616</v>
      </c>
      <c r="AQ19" s="42">
        <v>7.2307692307692308</v>
      </c>
      <c r="AR19" s="42" t="s">
        <v>135</v>
      </c>
      <c r="AS19" s="42">
        <v>5.9759129759129754</v>
      </c>
      <c r="AT19" s="42">
        <f t="shared" si="2"/>
        <v>13.206682206682206</v>
      </c>
      <c r="AU19" s="42">
        <v>7.2599844599844614</v>
      </c>
      <c r="AV19" s="42">
        <v>12.008547008547012</v>
      </c>
      <c r="AW19" s="48" t="s">
        <v>84</v>
      </c>
      <c r="AX19" s="49">
        <v>8.8000000000000007</v>
      </c>
      <c r="AY19" s="162" t="s">
        <v>85</v>
      </c>
      <c r="AZ19" s="163" t="s">
        <v>102</v>
      </c>
      <c r="BA19" s="50"/>
      <c r="BB19" s="50">
        <v>1</v>
      </c>
      <c r="BC19" s="50">
        <v>2</v>
      </c>
      <c r="BD19" s="50"/>
      <c r="BE19" s="51"/>
      <c r="BF19" s="172" t="s">
        <v>333</v>
      </c>
      <c r="BI19" s="139">
        <f t="shared" si="3"/>
        <v>74.870464784695002</v>
      </c>
      <c r="BJ19" s="139">
        <f t="shared" si="4"/>
        <v>304.22998006195621</v>
      </c>
      <c r="BP19" s="176"/>
      <c r="BQ19" s="177"/>
      <c r="BR19" s="178"/>
      <c r="BS19" s="178"/>
    </row>
    <row r="20" spans="1:71" ht="14.5" x14ac:dyDescent="0.35">
      <c r="A20">
        <v>3.1</v>
      </c>
      <c r="B20" s="40">
        <v>13</v>
      </c>
      <c r="C20" s="52" t="s">
        <v>148</v>
      </c>
      <c r="D20" s="40" t="s">
        <v>149</v>
      </c>
      <c r="E20" s="52" t="s">
        <v>79</v>
      </c>
      <c r="F20" s="40" t="s">
        <v>150</v>
      </c>
      <c r="G20" s="40" t="s">
        <v>67</v>
      </c>
      <c r="H20" s="52"/>
      <c r="I20" s="42">
        <v>2262</v>
      </c>
      <c r="J20" s="42">
        <v>2348</v>
      </c>
      <c r="K20" s="42">
        <f t="shared" si="0"/>
        <v>86</v>
      </c>
      <c r="L20" s="42">
        <v>2252.6</v>
      </c>
      <c r="M20" s="42">
        <v>2338.1999999999998</v>
      </c>
      <c r="N20" s="42">
        <v>85.599999999999909</v>
      </c>
      <c r="O20" s="42" t="s">
        <v>81</v>
      </c>
      <c r="P20" s="80"/>
      <c r="Q20" s="52" t="s">
        <v>69</v>
      </c>
      <c r="R20" s="40" t="s">
        <v>70</v>
      </c>
      <c r="S20" s="42" t="s">
        <v>71</v>
      </c>
      <c r="T20" s="42"/>
      <c r="U20" s="42" t="s">
        <v>82</v>
      </c>
      <c r="V20" s="42" t="s">
        <v>89</v>
      </c>
      <c r="W20" s="43">
        <v>17.900000000000091</v>
      </c>
      <c r="X20" s="44"/>
      <c r="Y20" s="42">
        <v>2268</v>
      </c>
      <c r="Z20" s="42">
        <v>2285.9</v>
      </c>
      <c r="AA20" s="42">
        <f t="shared" si="5"/>
        <v>17.900000000000091</v>
      </c>
      <c r="AB20" s="42">
        <v>2258.4</v>
      </c>
      <c r="AC20" s="42">
        <v>2276.4</v>
      </c>
      <c r="AD20" s="156"/>
      <c r="AE20" s="42"/>
      <c r="AF20" s="45"/>
      <c r="AG20" s="46">
        <v>72</v>
      </c>
      <c r="AH20" s="42">
        <v>14.66527777777778</v>
      </c>
      <c r="AI20" s="42">
        <v>2.597496643256421</v>
      </c>
      <c r="AJ20" s="42">
        <v>31.029918851099183</v>
      </c>
      <c r="AK20" s="42">
        <v>5.5192927498617577</v>
      </c>
      <c r="AL20" s="46">
        <v>174.45276189234889</v>
      </c>
      <c r="AM20" s="47">
        <v>2.6525000000000012</v>
      </c>
      <c r="AN20" s="46">
        <v>6</v>
      </c>
      <c r="AO20" s="42" t="s">
        <v>151</v>
      </c>
      <c r="AP20" s="42">
        <v>32.774101846846087</v>
      </c>
      <c r="AQ20" s="42">
        <v>5.8888888888888893</v>
      </c>
      <c r="AR20" s="42">
        <v>0.33333333333333331</v>
      </c>
      <c r="AS20" s="42">
        <v>4.4444444444444455</v>
      </c>
      <c r="AT20" s="42">
        <f t="shared" si="2"/>
        <v>10.666666666666668</v>
      </c>
      <c r="AU20" s="42">
        <v>2.0666666666666669</v>
      </c>
      <c r="AV20" s="42">
        <v>12.277777777777779</v>
      </c>
      <c r="AW20" s="48" t="s">
        <v>152</v>
      </c>
      <c r="AX20" s="49" t="s">
        <v>153</v>
      </c>
      <c r="AY20" s="162" t="s">
        <v>154</v>
      </c>
      <c r="AZ20" s="163" t="s">
        <v>102</v>
      </c>
      <c r="BA20" s="50">
        <v>2</v>
      </c>
      <c r="BB20" s="50">
        <v>3</v>
      </c>
      <c r="BC20" s="50">
        <v>2</v>
      </c>
      <c r="BD20" s="50"/>
      <c r="BE20" s="51">
        <v>1</v>
      </c>
      <c r="BF20" s="172"/>
      <c r="BI20" s="139">
        <f t="shared" si="3"/>
        <v>25.510626101237424</v>
      </c>
      <c r="BJ20" s="139">
        <f t="shared" si="4"/>
        <v>143.42284304124971</v>
      </c>
      <c r="BP20" s="176"/>
      <c r="BQ20" s="177"/>
      <c r="BR20" s="178"/>
      <c r="BS20" s="178"/>
    </row>
    <row r="21" spans="1:71" ht="14.5" x14ac:dyDescent="0.35">
      <c r="A21">
        <v>22.1</v>
      </c>
      <c r="B21" s="54">
        <v>14</v>
      </c>
      <c r="C21" s="55" t="s">
        <v>291</v>
      </c>
      <c r="D21" s="54" t="s">
        <v>292</v>
      </c>
      <c r="E21" s="55" t="s">
        <v>79</v>
      </c>
      <c r="F21" s="54" t="s">
        <v>293</v>
      </c>
      <c r="G21" s="54" t="s">
        <v>67</v>
      </c>
      <c r="H21" s="55"/>
      <c r="I21" s="56">
        <v>2942</v>
      </c>
      <c r="J21" s="56">
        <v>3043</v>
      </c>
      <c r="K21" s="56">
        <f t="shared" si="0"/>
        <v>101</v>
      </c>
      <c r="L21" s="56">
        <v>2172</v>
      </c>
      <c r="M21" s="56">
        <v>2255</v>
      </c>
      <c r="N21" s="56">
        <v>83</v>
      </c>
      <c r="O21" s="56" t="s">
        <v>163</v>
      </c>
      <c r="P21" s="106"/>
      <c r="Q21" s="55" t="s">
        <v>69</v>
      </c>
      <c r="R21" s="54" t="s">
        <v>70</v>
      </c>
      <c r="S21" s="56" t="s">
        <v>71</v>
      </c>
      <c r="T21" s="56"/>
      <c r="U21" s="56" t="s">
        <v>82</v>
      </c>
      <c r="V21" s="56" t="s">
        <v>89</v>
      </c>
      <c r="W21" s="57">
        <v>3.3000000000001819</v>
      </c>
      <c r="X21" s="81" t="s">
        <v>294</v>
      </c>
      <c r="Y21" s="56">
        <v>3039</v>
      </c>
      <c r="Z21" s="56">
        <v>3042.3</v>
      </c>
      <c r="AA21" s="56">
        <f t="shared" si="5"/>
        <v>3.3000000000001819</v>
      </c>
      <c r="AB21" s="56">
        <v>2251.8000000000002</v>
      </c>
      <c r="AC21" s="56">
        <v>2254.6</v>
      </c>
      <c r="AD21" s="157"/>
      <c r="AE21" s="56"/>
      <c r="AF21" s="76"/>
      <c r="AG21" s="59" t="s">
        <v>175</v>
      </c>
      <c r="AH21" s="54"/>
      <c r="AI21" s="54"/>
      <c r="AJ21" s="54"/>
      <c r="AK21" s="54"/>
      <c r="AL21" s="54"/>
      <c r="AM21" s="54"/>
      <c r="AN21" s="59">
        <v>1</v>
      </c>
      <c r="AO21" s="56" t="s">
        <v>119</v>
      </c>
      <c r="AP21" s="56">
        <v>28.553921568627448</v>
      </c>
      <c r="AQ21" s="56">
        <v>1.5094339622641511</v>
      </c>
      <c r="AR21" s="56" t="s">
        <v>135</v>
      </c>
      <c r="AS21" s="60">
        <v>0.75471698113207553</v>
      </c>
      <c r="AT21" s="56">
        <f t="shared" si="2"/>
        <v>2.2641509433962268</v>
      </c>
      <c r="AU21" s="56" t="s">
        <v>195</v>
      </c>
      <c r="AV21" s="56">
        <v>14.339622641509434</v>
      </c>
      <c r="AW21" s="61" t="s">
        <v>145</v>
      </c>
      <c r="AX21" s="62" t="s">
        <v>295</v>
      </c>
      <c r="AY21" s="164" t="s">
        <v>349</v>
      </c>
      <c r="AZ21" s="166"/>
      <c r="BA21" s="63">
        <v>3</v>
      </c>
      <c r="BB21" s="63">
        <v>2</v>
      </c>
      <c r="BC21" s="63">
        <v>1</v>
      </c>
      <c r="BD21" s="63"/>
      <c r="BE21" s="64"/>
      <c r="BF21" s="173"/>
      <c r="BI21" s="139">
        <f t="shared" si="3"/>
        <v>0</v>
      </c>
      <c r="BJ21" s="139">
        <f t="shared" si="4"/>
        <v>0</v>
      </c>
      <c r="BP21" s="176"/>
      <c r="BQ21" s="177"/>
      <c r="BR21" s="178"/>
      <c r="BS21" s="178"/>
    </row>
    <row r="22" spans="1:71" ht="14.5" x14ac:dyDescent="0.35">
      <c r="A22">
        <v>20</v>
      </c>
      <c r="B22" s="65">
        <v>15</v>
      </c>
      <c r="C22" s="66" t="s">
        <v>218</v>
      </c>
      <c r="D22" s="65" t="s">
        <v>219</v>
      </c>
      <c r="E22" s="66" t="s">
        <v>79</v>
      </c>
      <c r="F22" s="65" t="s">
        <v>220</v>
      </c>
      <c r="G22" s="65" t="s">
        <v>67</v>
      </c>
      <c r="H22" s="66"/>
      <c r="I22" s="67">
        <v>1454</v>
      </c>
      <c r="J22" s="67">
        <v>1650</v>
      </c>
      <c r="K22" s="67">
        <f t="shared" si="0"/>
        <v>196</v>
      </c>
      <c r="L22" s="67">
        <v>1306.5999999999999</v>
      </c>
      <c r="M22" s="67">
        <v>1448.8</v>
      </c>
      <c r="N22" s="67">
        <v>142.20000000000005</v>
      </c>
      <c r="O22" s="67" t="s">
        <v>81</v>
      </c>
      <c r="P22" s="119"/>
      <c r="Q22" s="66" t="s">
        <v>69</v>
      </c>
      <c r="R22" s="65" t="s">
        <v>70</v>
      </c>
      <c r="S22" s="67" t="s">
        <v>71</v>
      </c>
      <c r="T22" s="67"/>
      <c r="U22" s="67" t="s">
        <v>72</v>
      </c>
      <c r="V22" s="67" t="s">
        <v>89</v>
      </c>
      <c r="W22" s="68">
        <v>15.299999999999955</v>
      </c>
      <c r="X22" s="86" t="s">
        <v>221</v>
      </c>
      <c r="Y22" s="67">
        <v>1494</v>
      </c>
      <c r="Z22" s="67">
        <v>1509.6</v>
      </c>
      <c r="AA22" s="67">
        <f t="shared" si="5"/>
        <v>15.599999999999909</v>
      </c>
      <c r="AB22" s="67">
        <v>1335.4</v>
      </c>
      <c r="AC22" s="67">
        <v>1346.7</v>
      </c>
      <c r="AD22" s="158"/>
      <c r="AE22" s="67"/>
      <c r="AF22" s="70"/>
      <c r="AG22" s="71">
        <v>54</v>
      </c>
      <c r="AH22" s="67">
        <v>17.371698113207554</v>
      </c>
      <c r="AI22" s="67">
        <v>3.4022399590641492</v>
      </c>
      <c r="AJ22" s="72">
        <v>0.66912833318027154</v>
      </c>
      <c r="AK22" s="72">
        <v>0.31447460339063638</v>
      </c>
      <c r="AL22" s="67">
        <v>1.4237484408508518</v>
      </c>
      <c r="AM22" s="111">
        <v>2.6701886792452831</v>
      </c>
      <c r="AN22" s="71">
        <v>2</v>
      </c>
      <c r="AO22" s="67" t="s">
        <v>74</v>
      </c>
      <c r="AP22" s="67">
        <v>9.2968466835809842</v>
      </c>
      <c r="AQ22" s="67">
        <v>8.5</v>
      </c>
      <c r="AR22" s="67" t="s">
        <v>135</v>
      </c>
      <c r="AS22" s="67">
        <v>2.8333333333333335</v>
      </c>
      <c r="AT22" s="67">
        <f t="shared" si="2"/>
        <v>11.333333333333334</v>
      </c>
      <c r="AU22" s="67">
        <v>13.316666666666666</v>
      </c>
      <c r="AV22" s="112">
        <v>26.655000000000005</v>
      </c>
      <c r="AW22" s="35" t="s">
        <v>222</v>
      </c>
      <c r="AX22" s="73" t="s">
        <v>223</v>
      </c>
      <c r="AY22" s="168" t="s">
        <v>342</v>
      </c>
      <c r="AZ22" s="163"/>
      <c r="BA22" s="39"/>
      <c r="BB22" s="39"/>
      <c r="BC22" s="39">
        <v>1</v>
      </c>
      <c r="BD22" s="39">
        <v>1</v>
      </c>
      <c r="BE22" s="74"/>
      <c r="BF22" s="171"/>
      <c r="BI22" s="139">
        <f t="shared" si="3"/>
        <v>0.35465372978963516</v>
      </c>
      <c r="BJ22" s="139">
        <f t="shared" si="4"/>
        <v>0.7546201076705803</v>
      </c>
      <c r="BP22" s="176"/>
      <c r="BQ22" s="177"/>
      <c r="BR22" s="178"/>
      <c r="BS22" s="178"/>
    </row>
    <row r="23" spans="1:71" ht="14.5" x14ac:dyDescent="0.35">
      <c r="A23">
        <v>21.2</v>
      </c>
      <c r="B23" s="40">
        <v>16</v>
      </c>
      <c r="C23" s="41" t="s">
        <v>186</v>
      </c>
      <c r="D23" s="40" t="s">
        <v>187</v>
      </c>
      <c r="E23" s="52" t="s">
        <v>79</v>
      </c>
      <c r="F23" s="40" t="s">
        <v>80</v>
      </c>
      <c r="G23" s="40" t="s">
        <v>67</v>
      </c>
      <c r="H23" s="52"/>
      <c r="I23" s="42">
        <v>1310</v>
      </c>
      <c r="J23" s="42">
        <v>1472</v>
      </c>
      <c r="K23" s="42">
        <f t="shared" si="0"/>
        <v>162</v>
      </c>
      <c r="L23" s="42">
        <v>1306.2</v>
      </c>
      <c r="M23" s="42">
        <v>1468</v>
      </c>
      <c r="N23" s="42">
        <v>161.79999999999995</v>
      </c>
      <c r="O23" s="42" t="s">
        <v>188</v>
      </c>
      <c r="P23" s="80"/>
      <c r="Q23" s="52" t="s">
        <v>69</v>
      </c>
      <c r="R23" s="40" t="s">
        <v>70</v>
      </c>
      <c r="S23" s="42" t="s">
        <v>71</v>
      </c>
      <c r="T23" s="42"/>
      <c r="U23" s="42" t="s">
        <v>72</v>
      </c>
      <c r="V23" s="42" t="s">
        <v>83</v>
      </c>
      <c r="W23" s="43">
        <v>13.600000000000136</v>
      </c>
      <c r="X23" s="44"/>
      <c r="Y23" s="42">
        <v>1307.0999999999999</v>
      </c>
      <c r="Z23" s="42">
        <v>1370.7</v>
      </c>
      <c r="AA23" s="42">
        <f t="shared" si="5"/>
        <v>63.600000000000136</v>
      </c>
      <c r="AB23" s="42">
        <v>1303.0999999999999</v>
      </c>
      <c r="AC23" s="42">
        <v>1367</v>
      </c>
      <c r="AD23" s="156">
        <v>50</v>
      </c>
      <c r="AE23" s="42"/>
      <c r="AF23" s="45" t="s">
        <v>189</v>
      </c>
      <c r="AG23" s="46">
        <v>14</v>
      </c>
      <c r="AH23" s="42">
        <v>12.9</v>
      </c>
      <c r="AI23" s="42">
        <v>2.9458822485330631</v>
      </c>
      <c r="AJ23" s="42">
        <v>2.5678523249890008</v>
      </c>
      <c r="AK23" s="47">
        <v>0.55855208493985831</v>
      </c>
      <c r="AL23" s="42">
        <v>11.805283232738104</v>
      </c>
      <c r="AM23" s="47">
        <v>2.6785714285714284</v>
      </c>
      <c r="AN23" s="46">
        <v>5</v>
      </c>
      <c r="AO23" s="42" t="s">
        <v>119</v>
      </c>
      <c r="AP23" s="42">
        <v>29.016619879078007</v>
      </c>
      <c r="AQ23" s="42">
        <v>4.5333333333333332</v>
      </c>
      <c r="AR23" s="42" t="s">
        <v>135</v>
      </c>
      <c r="AS23" s="42">
        <v>2.6</v>
      </c>
      <c r="AT23" s="42">
        <f t="shared" si="2"/>
        <v>7.1333333333333329</v>
      </c>
      <c r="AU23" s="42">
        <v>5.9666666666666668</v>
      </c>
      <c r="AV23" s="42">
        <v>17.367333333333331</v>
      </c>
      <c r="AW23" s="48" t="s">
        <v>164</v>
      </c>
      <c r="AX23" s="49" t="s">
        <v>190</v>
      </c>
      <c r="AY23" s="162" t="s">
        <v>341</v>
      </c>
      <c r="AZ23" s="163"/>
      <c r="BA23" s="50">
        <v>1</v>
      </c>
      <c r="BB23" s="50">
        <v>1</v>
      </c>
      <c r="BC23" s="50">
        <v>1</v>
      </c>
      <c r="BD23" s="50">
        <v>3</v>
      </c>
      <c r="BE23" s="51"/>
      <c r="BF23" s="172"/>
      <c r="BI23" s="139">
        <f t="shared" si="3"/>
        <v>2.0093002400491424</v>
      </c>
      <c r="BJ23" s="139">
        <f t="shared" si="4"/>
        <v>9.2374309077491024</v>
      </c>
      <c r="BP23" s="176"/>
      <c r="BQ23" s="177"/>
      <c r="BR23" s="178"/>
      <c r="BS23" s="178"/>
    </row>
    <row r="24" spans="1:71" ht="14.5" x14ac:dyDescent="0.35">
      <c r="A24">
        <v>10</v>
      </c>
      <c r="B24" s="40">
        <v>17</v>
      </c>
      <c r="C24" s="52" t="s">
        <v>179</v>
      </c>
      <c r="D24" s="40" t="s">
        <v>180</v>
      </c>
      <c r="E24" s="52" t="s">
        <v>181</v>
      </c>
      <c r="F24" s="40" t="s">
        <v>182</v>
      </c>
      <c r="G24" s="40" t="s">
        <v>67</v>
      </c>
      <c r="H24" s="52"/>
      <c r="I24" s="42">
        <v>1788</v>
      </c>
      <c r="J24" s="42">
        <v>1866</v>
      </c>
      <c r="K24" s="42">
        <f t="shared" si="0"/>
        <v>78</v>
      </c>
      <c r="L24" s="42">
        <v>1776.6</v>
      </c>
      <c r="M24" s="42">
        <v>1853.5</v>
      </c>
      <c r="N24" s="42">
        <v>76.900000000000091</v>
      </c>
      <c r="O24" s="40" t="s">
        <v>68</v>
      </c>
      <c r="P24" s="80"/>
      <c r="Q24" s="52" t="s">
        <v>183</v>
      </c>
      <c r="R24" s="40" t="s">
        <v>70</v>
      </c>
      <c r="S24" s="42" t="s">
        <v>71</v>
      </c>
      <c r="T24" s="42"/>
      <c r="U24" s="42" t="s">
        <v>72</v>
      </c>
      <c r="V24" s="42" t="s">
        <v>89</v>
      </c>
      <c r="W24" s="43">
        <v>61.4</v>
      </c>
      <c r="X24" s="44"/>
      <c r="Y24" s="42">
        <v>1802.4</v>
      </c>
      <c r="Z24" s="42">
        <v>1863.84</v>
      </c>
      <c r="AA24" s="42">
        <f t="shared" si="5"/>
        <v>61.439999999999827</v>
      </c>
      <c r="AB24" s="42">
        <v>1790.8</v>
      </c>
      <c r="AC24" s="42">
        <v>1851.3</v>
      </c>
      <c r="AD24" s="156"/>
      <c r="AE24" s="42" t="s">
        <v>99</v>
      </c>
      <c r="AF24" s="45"/>
      <c r="AG24" s="46">
        <v>116</v>
      </c>
      <c r="AH24" s="42">
        <v>11</v>
      </c>
      <c r="AI24" s="42">
        <v>3.3191819876899316</v>
      </c>
      <c r="AJ24" s="42">
        <v>3.18</v>
      </c>
      <c r="AK24" s="42">
        <v>1.7043334444523488</v>
      </c>
      <c r="AL24" s="42">
        <v>36.052854408921405</v>
      </c>
      <c r="AM24" s="47">
        <v>2.67</v>
      </c>
      <c r="AN24" s="46">
        <v>11</v>
      </c>
      <c r="AO24" s="42" t="s">
        <v>184</v>
      </c>
      <c r="AP24" s="42">
        <v>27.693995224817559</v>
      </c>
      <c r="AQ24" s="42">
        <v>4.0768012070916635</v>
      </c>
      <c r="AR24" s="42" t="s">
        <v>135</v>
      </c>
      <c r="AS24" s="42">
        <v>1.1818181818181819</v>
      </c>
      <c r="AT24" s="42">
        <f t="shared" si="2"/>
        <v>5.2586193889098451</v>
      </c>
      <c r="AU24" s="42">
        <v>6.9777442474537912</v>
      </c>
      <c r="AV24" s="42">
        <v>19.534251225952474</v>
      </c>
      <c r="AW24" s="48" t="s">
        <v>350</v>
      </c>
      <c r="AX24" s="49" t="s">
        <v>185</v>
      </c>
      <c r="AY24" s="162" t="s">
        <v>340</v>
      </c>
      <c r="AZ24" s="163"/>
      <c r="BA24" s="50">
        <v>2</v>
      </c>
      <c r="BB24" s="50"/>
      <c r="BC24" s="50">
        <v>2</v>
      </c>
      <c r="BD24" s="50">
        <v>4</v>
      </c>
      <c r="BE24" s="51"/>
      <c r="BF24" s="172"/>
      <c r="BI24" s="139">
        <f t="shared" si="3"/>
        <v>1.4756665555476514</v>
      </c>
      <c r="BJ24" s="139">
        <f t="shared" si="4"/>
        <v>32.872854408921405</v>
      </c>
      <c r="BP24" s="176"/>
      <c r="BQ24" s="177"/>
      <c r="BR24" s="179"/>
      <c r="BS24" s="178"/>
    </row>
    <row r="25" spans="1:71" ht="14.5" x14ac:dyDescent="0.35">
      <c r="A25">
        <v>17</v>
      </c>
      <c r="B25" s="40">
        <v>18</v>
      </c>
      <c r="C25" s="52" t="s">
        <v>238</v>
      </c>
      <c r="D25" s="40" t="s">
        <v>239</v>
      </c>
      <c r="E25" s="52" t="s">
        <v>181</v>
      </c>
      <c r="F25" s="40" t="s">
        <v>240</v>
      </c>
      <c r="G25" s="40" t="s">
        <v>67</v>
      </c>
      <c r="H25" s="52" t="s">
        <v>334</v>
      </c>
      <c r="I25" s="42">
        <v>3240</v>
      </c>
      <c r="J25" s="42">
        <v>3378</v>
      </c>
      <c r="K25" s="42">
        <f t="shared" si="0"/>
        <v>138</v>
      </c>
      <c r="L25" s="42">
        <v>3156.5</v>
      </c>
      <c r="M25" s="42">
        <v>3289.7</v>
      </c>
      <c r="N25" s="42">
        <v>133.19999999999982</v>
      </c>
      <c r="O25" s="42" t="s">
        <v>215</v>
      </c>
      <c r="P25" s="80"/>
      <c r="Q25" s="52" t="s">
        <v>183</v>
      </c>
      <c r="R25" s="40" t="s">
        <v>70</v>
      </c>
      <c r="S25" s="42" t="s">
        <v>71</v>
      </c>
      <c r="T25" s="42"/>
      <c r="U25" s="42" t="s">
        <v>72</v>
      </c>
      <c r="V25" s="42" t="s">
        <v>89</v>
      </c>
      <c r="W25" s="43">
        <v>18</v>
      </c>
      <c r="X25" s="53" t="s">
        <v>241</v>
      </c>
      <c r="Y25" s="42">
        <v>3256</v>
      </c>
      <c r="Z25" s="42">
        <v>3274</v>
      </c>
      <c r="AA25" s="42">
        <f t="shared" si="5"/>
        <v>18</v>
      </c>
      <c r="AB25" s="42">
        <v>3171.6</v>
      </c>
      <c r="AC25" s="42">
        <v>3189</v>
      </c>
      <c r="AD25" s="156">
        <v>0</v>
      </c>
      <c r="AE25" s="42"/>
      <c r="AF25" s="45"/>
      <c r="AG25" s="46">
        <v>60</v>
      </c>
      <c r="AH25" s="42">
        <v>10.199999999999994</v>
      </c>
      <c r="AI25" s="42">
        <v>2.4971316878904855</v>
      </c>
      <c r="AJ25" s="47">
        <v>0.43242456602108231</v>
      </c>
      <c r="AK25" s="40">
        <v>0.15</v>
      </c>
      <c r="AL25" s="40">
        <v>1.2</v>
      </c>
      <c r="AM25" s="47">
        <v>2.6838333333333351</v>
      </c>
      <c r="AN25" s="46">
        <v>5</v>
      </c>
      <c r="AO25" s="42" t="s">
        <v>242</v>
      </c>
      <c r="AP25" s="42">
        <v>24.372106613717548</v>
      </c>
      <c r="AQ25" s="42">
        <v>5</v>
      </c>
      <c r="AR25" s="42">
        <v>6.666666666666668E-2</v>
      </c>
      <c r="AS25" s="42">
        <v>1.4066666666666667</v>
      </c>
      <c r="AT25" s="42">
        <f t="shared" si="2"/>
        <v>6.4733333333333327</v>
      </c>
      <c r="AU25" s="42">
        <v>2.4266666666666667</v>
      </c>
      <c r="AV25" s="42">
        <v>15.537500000000001</v>
      </c>
      <c r="AW25" s="48" t="s">
        <v>243</v>
      </c>
      <c r="AX25" s="49" t="s">
        <v>244</v>
      </c>
      <c r="AY25" s="162" t="s">
        <v>344</v>
      </c>
      <c r="AZ25" s="163"/>
      <c r="BA25" s="50">
        <v>1</v>
      </c>
      <c r="BB25" s="50"/>
      <c r="BC25" s="50">
        <v>1</v>
      </c>
      <c r="BD25" s="50">
        <v>2</v>
      </c>
      <c r="BE25" s="51"/>
      <c r="BF25" s="172"/>
      <c r="BI25" s="139">
        <f t="shared" si="3"/>
        <v>0.28242456602108235</v>
      </c>
      <c r="BJ25" s="139">
        <f t="shared" si="4"/>
        <v>0.76757543397891759</v>
      </c>
      <c r="BP25" s="176"/>
      <c r="BQ25" s="177"/>
      <c r="BR25" s="178"/>
      <c r="BS25" s="178"/>
    </row>
    <row r="26" spans="1:71" ht="14.5" x14ac:dyDescent="0.35">
      <c r="A26">
        <v>16</v>
      </c>
      <c r="B26" s="54">
        <v>19</v>
      </c>
      <c r="C26" s="55" t="s">
        <v>258</v>
      </c>
      <c r="D26" s="54" t="s">
        <v>259</v>
      </c>
      <c r="E26" s="55" t="s">
        <v>79</v>
      </c>
      <c r="F26" s="54" t="s">
        <v>260</v>
      </c>
      <c r="G26" s="54" t="s">
        <v>67</v>
      </c>
      <c r="H26" s="55"/>
      <c r="I26" s="56">
        <v>3139</v>
      </c>
      <c r="J26" s="56">
        <v>3300</v>
      </c>
      <c r="K26" s="56">
        <f t="shared" si="0"/>
        <v>161</v>
      </c>
      <c r="L26" s="56">
        <v>2971.3</v>
      </c>
      <c r="M26" s="56">
        <v>3132.7</v>
      </c>
      <c r="N26" s="56">
        <v>161.39999999999964</v>
      </c>
      <c r="O26" s="56" t="s">
        <v>261</v>
      </c>
      <c r="P26" s="121">
        <v>3300</v>
      </c>
      <c r="Q26" s="55" t="s">
        <v>262</v>
      </c>
      <c r="R26" s="54" t="s">
        <v>70</v>
      </c>
      <c r="S26" s="56" t="s">
        <v>106</v>
      </c>
      <c r="T26" s="56"/>
      <c r="U26" s="56" t="s">
        <v>82</v>
      </c>
      <c r="V26" s="56" t="s">
        <v>83</v>
      </c>
      <c r="W26" s="57">
        <v>26.300000000000182</v>
      </c>
      <c r="X26" s="81" t="s">
        <v>319</v>
      </c>
      <c r="Y26" s="56">
        <v>3174</v>
      </c>
      <c r="Z26" s="56">
        <v>3200.25</v>
      </c>
      <c r="AA26" s="56">
        <f t="shared" si="5"/>
        <v>26.25</v>
      </c>
      <c r="AB26" s="56">
        <v>3007.2</v>
      </c>
      <c r="AC26" s="56">
        <v>3033.3</v>
      </c>
      <c r="AD26" s="157">
        <v>0</v>
      </c>
      <c r="AE26" s="56"/>
      <c r="AF26" s="76"/>
      <c r="AG26" s="59">
        <v>106</v>
      </c>
      <c r="AH26" s="56">
        <v>4.1943396226415084</v>
      </c>
      <c r="AI26" s="56">
        <v>3.0241116016106426</v>
      </c>
      <c r="AJ26" s="60">
        <v>5.3960494850101313E-2</v>
      </c>
      <c r="AK26" s="60">
        <v>3.8248860437423114E-2</v>
      </c>
      <c r="AL26" s="60">
        <v>7.6126058950999095E-2</v>
      </c>
      <c r="AM26" s="60">
        <v>2.717075471698112</v>
      </c>
      <c r="AN26" s="59">
        <v>5</v>
      </c>
      <c r="AO26" s="54" t="s">
        <v>119</v>
      </c>
      <c r="AP26" s="56">
        <v>30.145202183730724</v>
      </c>
      <c r="AQ26" s="56">
        <v>2.416666666666667</v>
      </c>
      <c r="AR26" s="56">
        <v>6.666666666666668E-2</v>
      </c>
      <c r="AS26" s="56">
        <v>1.3333333333333333</v>
      </c>
      <c r="AT26" s="56">
        <f t="shared" si="2"/>
        <v>3.8166666666666673</v>
      </c>
      <c r="AU26" s="56">
        <v>2.6799999999999997</v>
      </c>
      <c r="AV26" s="56">
        <v>18.822222222222223</v>
      </c>
      <c r="AW26" s="61" t="s">
        <v>263</v>
      </c>
      <c r="AX26" s="62" t="s">
        <v>264</v>
      </c>
      <c r="AY26" s="164" t="s">
        <v>351</v>
      </c>
      <c r="AZ26" s="166"/>
      <c r="BA26" s="63">
        <v>5</v>
      </c>
      <c r="BB26" s="63">
        <v>4</v>
      </c>
      <c r="BC26" s="63">
        <v>3</v>
      </c>
      <c r="BD26" s="63"/>
      <c r="BE26" s="64">
        <v>2</v>
      </c>
      <c r="BF26" s="173"/>
      <c r="BI26" s="139">
        <f t="shared" si="3"/>
        <v>1.5711634412678199E-2</v>
      </c>
      <c r="BJ26" s="139">
        <f t="shared" si="4"/>
        <v>2.2165564100897782E-2</v>
      </c>
      <c r="BP26" s="176"/>
      <c r="BQ26" s="177"/>
      <c r="BR26" s="178"/>
      <c r="BS26" s="178"/>
    </row>
    <row r="27" spans="1:71" ht="14.5" x14ac:dyDescent="0.35">
      <c r="A27">
        <v>11</v>
      </c>
      <c r="B27" s="65">
        <v>20</v>
      </c>
      <c r="C27" s="78" t="s">
        <v>167</v>
      </c>
      <c r="D27" s="65" t="s">
        <v>168</v>
      </c>
      <c r="E27" s="66" t="s">
        <v>79</v>
      </c>
      <c r="F27" s="65" t="s">
        <v>169</v>
      </c>
      <c r="G27" s="65" t="s">
        <v>67</v>
      </c>
      <c r="H27" s="66"/>
      <c r="I27" s="67">
        <v>1994</v>
      </c>
      <c r="J27" s="67">
        <v>2180</v>
      </c>
      <c r="K27" s="67">
        <f t="shared" si="0"/>
        <v>186</v>
      </c>
      <c r="L27" s="67">
        <v>1984.8</v>
      </c>
      <c r="M27" s="67">
        <v>2170.3000000000002</v>
      </c>
      <c r="N27" s="67">
        <v>185.50000000000023</v>
      </c>
      <c r="O27" s="67" t="s">
        <v>163</v>
      </c>
      <c r="P27" s="119"/>
      <c r="Q27" s="66" t="s">
        <v>69</v>
      </c>
      <c r="R27" s="65" t="s">
        <v>70</v>
      </c>
      <c r="S27" s="67" t="s">
        <v>71</v>
      </c>
      <c r="T27" s="67"/>
      <c r="U27" s="67" t="s">
        <v>72</v>
      </c>
      <c r="V27" s="67" t="s">
        <v>89</v>
      </c>
      <c r="W27" s="68">
        <v>155.6</v>
      </c>
      <c r="X27" s="69"/>
      <c r="Y27" s="67">
        <v>2008</v>
      </c>
      <c r="Z27" s="67">
        <v>2175.6</v>
      </c>
      <c r="AA27" s="67">
        <f t="shared" si="5"/>
        <v>167.59999999999991</v>
      </c>
      <c r="AB27" s="67">
        <v>1998.7</v>
      </c>
      <c r="AC27" s="67">
        <v>2166</v>
      </c>
      <c r="AD27" s="158">
        <v>12</v>
      </c>
      <c r="AE27" s="67"/>
      <c r="AF27" s="70"/>
      <c r="AG27" s="71">
        <v>280</v>
      </c>
      <c r="AH27" s="67">
        <v>16.408928571428572</v>
      </c>
      <c r="AI27" s="67">
        <v>3.9524620168823859</v>
      </c>
      <c r="AJ27" s="67">
        <v>13.720769209913064</v>
      </c>
      <c r="AK27" s="67">
        <v>4.3445122952415778</v>
      </c>
      <c r="AL27" s="71">
        <v>184.79592701574128</v>
      </c>
      <c r="AM27" s="72">
        <v>2.6666428571428473</v>
      </c>
      <c r="AN27" s="71">
        <v>10</v>
      </c>
      <c r="AO27" s="65" t="s">
        <v>151</v>
      </c>
      <c r="AP27" s="67">
        <v>33.885431439644705</v>
      </c>
      <c r="AQ27" s="67">
        <v>5.9666666666666659</v>
      </c>
      <c r="AR27" s="67">
        <v>1.4666666666666668</v>
      </c>
      <c r="AS27" s="67">
        <v>5.4666666666666668</v>
      </c>
      <c r="AT27" s="67">
        <f t="shared" si="2"/>
        <v>12.899999999999999</v>
      </c>
      <c r="AU27" s="67">
        <v>6.5266666666666664</v>
      </c>
      <c r="AV27" s="67">
        <v>9.6666666666666661</v>
      </c>
      <c r="AW27" s="35" t="s">
        <v>127</v>
      </c>
      <c r="AX27" s="73">
        <v>2.2999999999999998</v>
      </c>
      <c r="AY27" s="168" t="s">
        <v>59</v>
      </c>
      <c r="AZ27" s="167" t="s">
        <v>102</v>
      </c>
      <c r="BA27" s="39">
        <v>5</v>
      </c>
      <c r="BB27" s="39">
        <v>5</v>
      </c>
      <c r="BC27" s="39">
        <v>4</v>
      </c>
      <c r="BD27" s="39">
        <v>5</v>
      </c>
      <c r="BE27" s="74">
        <v>2</v>
      </c>
      <c r="BF27" s="171"/>
      <c r="BI27" s="139">
        <f t="shared" si="3"/>
        <v>9.3762569146714867</v>
      </c>
      <c r="BJ27" s="139">
        <f>AL27-AJ27</f>
        <v>171.07515780582821</v>
      </c>
      <c r="BP27" s="176"/>
      <c r="BQ27" s="177"/>
      <c r="BR27" s="178"/>
      <c r="BS27" s="178"/>
    </row>
    <row r="28" spans="1:71" ht="14.5" x14ac:dyDescent="0.35">
      <c r="A28">
        <v>7</v>
      </c>
      <c r="B28" s="40">
        <v>21.1</v>
      </c>
      <c r="C28" s="41" t="s">
        <v>245</v>
      </c>
      <c r="D28" s="40" t="s">
        <v>246</v>
      </c>
      <c r="E28" s="52" t="s">
        <v>79</v>
      </c>
      <c r="F28" s="40" t="s">
        <v>247</v>
      </c>
      <c r="G28" s="40" t="s">
        <v>67</v>
      </c>
      <c r="H28" s="52"/>
      <c r="I28" s="42">
        <v>3484</v>
      </c>
      <c r="J28" s="42">
        <v>3871</v>
      </c>
      <c r="K28" s="42">
        <f t="shared" si="0"/>
        <v>387</v>
      </c>
      <c r="L28" s="42">
        <v>2389</v>
      </c>
      <c r="M28" s="42">
        <v>2640.4</v>
      </c>
      <c r="N28" s="42">
        <v>251.40000000000009</v>
      </c>
      <c r="O28" s="42" t="s">
        <v>139</v>
      </c>
      <c r="P28" s="80"/>
      <c r="Q28" s="52" t="s">
        <v>69</v>
      </c>
      <c r="R28" s="40" t="s">
        <v>70</v>
      </c>
      <c r="S28" s="42" t="s">
        <v>106</v>
      </c>
      <c r="T28" s="42">
        <v>-2435</v>
      </c>
      <c r="U28" s="42" t="s">
        <v>72</v>
      </c>
      <c r="V28" s="42" t="s">
        <v>89</v>
      </c>
      <c r="W28" s="43">
        <v>18</v>
      </c>
      <c r="X28" s="44"/>
      <c r="Y28" s="42">
        <v>3494</v>
      </c>
      <c r="Z28" s="42">
        <v>3511.98</v>
      </c>
      <c r="AA28" s="42">
        <f t="shared" si="5"/>
        <v>17.980000000000018</v>
      </c>
      <c r="AB28" s="42">
        <v>2395.5</v>
      </c>
      <c r="AC28" s="42">
        <v>2407</v>
      </c>
      <c r="AD28" s="156">
        <v>0</v>
      </c>
      <c r="AE28" s="42"/>
      <c r="AF28" s="45" t="s">
        <v>248</v>
      </c>
      <c r="AG28" s="46">
        <v>60</v>
      </c>
      <c r="AH28" s="42">
        <v>13.101666666666667</v>
      </c>
      <c r="AI28" s="42">
        <v>2.3316297352328892</v>
      </c>
      <c r="AJ28" s="47">
        <v>0.33205376443331241</v>
      </c>
      <c r="AK28" s="47">
        <v>0.12834869799728477</v>
      </c>
      <c r="AL28" s="47">
        <v>0.85906366168721326</v>
      </c>
      <c r="AM28" s="79">
        <v>2.6724999999999985</v>
      </c>
      <c r="AN28" s="46">
        <v>1</v>
      </c>
      <c r="AO28" s="40" t="s">
        <v>74</v>
      </c>
      <c r="AP28" s="42">
        <v>24.311926605504581</v>
      </c>
      <c r="AQ28" s="42">
        <v>2.666666666666667</v>
      </c>
      <c r="AR28" s="42" t="s">
        <v>135</v>
      </c>
      <c r="AS28" s="42">
        <v>2.666666666666667</v>
      </c>
      <c r="AT28" s="42">
        <f t="shared" si="2"/>
        <v>5.3333333333333339</v>
      </c>
      <c r="AU28" s="42">
        <v>3.8666666666666654</v>
      </c>
      <c r="AV28" s="42">
        <v>24.666666666666668</v>
      </c>
      <c r="AW28" s="48" t="s">
        <v>354</v>
      </c>
      <c r="AX28" s="49" t="s">
        <v>249</v>
      </c>
      <c r="AY28" s="162" t="s">
        <v>353</v>
      </c>
      <c r="AZ28" s="167"/>
      <c r="BA28" s="50">
        <v>3</v>
      </c>
      <c r="BB28" s="50">
        <v>3</v>
      </c>
      <c r="BC28" s="50">
        <v>3</v>
      </c>
      <c r="BD28" s="50"/>
      <c r="BE28" s="51">
        <v>2</v>
      </c>
      <c r="BF28" s="172" t="s">
        <v>333</v>
      </c>
      <c r="BI28" s="139">
        <f t="shared" si="3"/>
        <v>0.20370506643602765</v>
      </c>
      <c r="BJ28" s="139">
        <f>AL28-AJ28</f>
        <v>0.52700989725390079</v>
      </c>
      <c r="BP28" s="176"/>
      <c r="BQ28" s="177"/>
      <c r="BR28" s="178"/>
      <c r="BS28" s="178"/>
    </row>
    <row r="29" spans="1:71" ht="14.5" x14ac:dyDescent="0.35">
      <c r="A29">
        <v>34</v>
      </c>
      <c r="B29" s="54">
        <v>21.2</v>
      </c>
      <c r="C29" s="55" t="s">
        <v>170</v>
      </c>
      <c r="D29" s="54" t="s">
        <v>88</v>
      </c>
      <c r="E29" s="55" t="s">
        <v>88</v>
      </c>
      <c r="F29" s="54" t="s">
        <v>88</v>
      </c>
      <c r="G29" s="54" t="s">
        <v>88</v>
      </c>
      <c r="H29" s="55"/>
      <c r="I29" s="56">
        <v>3484</v>
      </c>
      <c r="J29" s="56">
        <v>3871</v>
      </c>
      <c r="K29" s="56">
        <f t="shared" si="0"/>
        <v>387</v>
      </c>
      <c r="L29" s="56">
        <v>2389</v>
      </c>
      <c r="M29" s="56">
        <v>2640.4</v>
      </c>
      <c r="N29" s="56">
        <v>251.40000000000009</v>
      </c>
      <c r="O29" s="56"/>
      <c r="P29" s="121"/>
      <c r="Q29" s="55"/>
      <c r="R29" s="54"/>
      <c r="S29" s="56" t="s">
        <v>71</v>
      </c>
      <c r="T29" s="56"/>
      <c r="U29" s="56"/>
      <c r="V29" s="56" t="s">
        <v>89</v>
      </c>
      <c r="W29" s="57">
        <v>9.9</v>
      </c>
      <c r="X29" s="58"/>
      <c r="Y29" s="56">
        <v>3607.96</v>
      </c>
      <c r="Z29" s="56">
        <v>3617.89</v>
      </c>
      <c r="AA29" s="56">
        <v>10</v>
      </c>
      <c r="AB29" s="56">
        <v>2468.3000000000002</v>
      </c>
      <c r="AC29" s="56">
        <v>2474.6</v>
      </c>
      <c r="AD29" s="157">
        <v>0.1</v>
      </c>
      <c r="AE29" s="56"/>
      <c r="AF29" s="76" t="s">
        <v>171</v>
      </c>
      <c r="AG29" s="59">
        <v>27</v>
      </c>
      <c r="AH29" s="56">
        <v>20.877777777777776</v>
      </c>
      <c r="AI29" s="56">
        <v>3.4312651088066137</v>
      </c>
      <c r="AJ29" s="56">
        <v>8.5162457762567687</v>
      </c>
      <c r="AK29" s="56">
        <v>2.4032347603233588</v>
      </c>
      <c r="AL29" s="56">
        <v>30.178675558043587</v>
      </c>
      <c r="AM29" s="152">
        <v>2.6724999999999985</v>
      </c>
      <c r="AN29" s="59">
        <v>3</v>
      </c>
      <c r="AO29" s="54" t="s">
        <v>74</v>
      </c>
      <c r="AP29" s="56">
        <v>26.058074985435507</v>
      </c>
      <c r="AQ29" s="56">
        <v>13.333333333333334</v>
      </c>
      <c r="AR29" s="56">
        <v>0.11111111111111112</v>
      </c>
      <c r="AS29" s="56">
        <v>4</v>
      </c>
      <c r="AT29" s="56">
        <f t="shared" si="2"/>
        <v>17.444444444444443</v>
      </c>
      <c r="AU29" s="56">
        <v>2.6555555555555554</v>
      </c>
      <c r="AV29" s="56">
        <v>10.777777777777777</v>
      </c>
      <c r="AW29" s="61" t="s">
        <v>172</v>
      </c>
      <c r="AX29" s="62">
        <v>5.3</v>
      </c>
      <c r="AY29" s="164" t="s">
        <v>172</v>
      </c>
      <c r="AZ29" s="165"/>
      <c r="BA29" s="63"/>
      <c r="BB29" s="63"/>
      <c r="BC29" s="63"/>
      <c r="BD29" s="63"/>
      <c r="BE29" s="64"/>
      <c r="BF29" s="173"/>
      <c r="BI29" s="139">
        <f t="shared" si="3"/>
        <v>6.1130110159334095</v>
      </c>
      <c r="BJ29" s="139">
        <f t="shared" ref="BJ29:BJ44" si="6">AL29-AJ29</f>
        <v>21.66242978178682</v>
      </c>
      <c r="BP29" s="176"/>
      <c r="BQ29" s="177"/>
      <c r="BR29" s="179"/>
      <c r="BS29" s="179"/>
    </row>
    <row r="30" spans="1:71" ht="14.5" x14ac:dyDescent="0.35">
      <c r="A30">
        <v>32</v>
      </c>
      <c r="B30" s="28">
        <v>22.1</v>
      </c>
      <c r="C30" s="107" t="s">
        <v>160</v>
      </c>
      <c r="D30" s="28" t="s">
        <v>161</v>
      </c>
      <c r="E30" s="149" t="s">
        <v>79</v>
      </c>
      <c r="F30" s="28" t="s">
        <v>162</v>
      </c>
      <c r="G30" s="28" t="s">
        <v>67</v>
      </c>
      <c r="H30" s="149"/>
      <c r="I30" s="29">
        <v>2568</v>
      </c>
      <c r="J30" s="29">
        <v>2796</v>
      </c>
      <c r="K30" s="29">
        <f t="shared" si="0"/>
        <v>228</v>
      </c>
      <c r="L30" s="29">
        <v>2429.8000000000002</v>
      </c>
      <c r="M30" s="29">
        <v>2635.9</v>
      </c>
      <c r="N30" s="29">
        <v>206.09999999999991</v>
      </c>
      <c r="O30" s="29" t="s">
        <v>163</v>
      </c>
      <c r="P30" s="150"/>
      <c r="Q30" s="149" t="s">
        <v>69</v>
      </c>
      <c r="R30" s="28" t="s">
        <v>70</v>
      </c>
      <c r="S30" s="29" t="s">
        <v>106</v>
      </c>
      <c r="T30" s="29">
        <v>-2500</v>
      </c>
      <c r="U30" s="29" t="s">
        <v>72</v>
      </c>
      <c r="V30" s="29" t="s">
        <v>89</v>
      </c>
      <c r="W30" s="30">
        <v>12.6</v>
      </c>
      <c r="X30" s="31"/>
      <c r="Y30" s="29">
        <v>2569</v>
      </c>
      <c r="Z30" s="29">
        <v>2581.6</v>
      </c>
      <c r="AA30" s="29">
        <f t="shared" ref="AA30:AA43" si="7">IF(ISBLANK(Y30),"-",Z30-Y30)</f>
        <v>12.599999999999909</v>
      </c>
      <c r="AB30" s="29">
        <v>2430.6</v>
      </c>
      <c r="AC30" s="29">
        <v>2442.1999999999998</v>
      </c>
      <c r="AD30" s="155"/>
      <c r="AE30" s="29"/>
      <c r="AF30" s="109" t="s">
        <v>320</v>
      </c>
      <c r="AG30" s="32">
        <v>43</v>
      </c>
      <c r="AH30" s="29">
        <v>15.6</v>
      </c>
      <c r="AI30" s="29">
        <v>2.64</v>
      </c>
      <c r="AJ30" s="29">
        <v>19.3</v>
      </c>
      <c r="AK30" s="29">
        <v>3.37</v>
      </c>
      <c r="AL30" s="32">
        <v>110</v>
      </c>
      <c r="AM30" s="33">
        <v>2.65</v>
      </c>
      <c r="AN30" s="32">
        <v>1</v>
      </c>
      <c r="AO30" s="28" t="s">
        <v>74</v>
      </c>
      <c r="AP30" s="29">
        <v>26.00896860986547</v>
      </c>
      <c r="AQ30" s="29">
        <v>7.0000000000000009</v>
      </c>
      <c r="AR30" s="29">
        <v>0.33333333333333337</v>
      </c>
      <c r="AS30" s="29">
        <v>5.3333333333333339</v>
      </c>
      <c r="AT30" s="29">
        <f t="shared" si="2"/>
        <v>12.666666666666668</v>
      </c>
      <c r="AU30" s="29">
        <v>4.0333333333333314</v>
      </c>
      <c r="AV30" s="29">
        <v>18.666666666666668</v>
      </c>
      <c r="AW30" s="34" t="s">
        <v>164</v>
      </c>
      <c r="AX30" s="36" t="s">
        <v>165</v>
      </c>
      <c r="AY30" s="162" t="s">
        <v>352</v>
      </c>
      <c r="AZ30" s="167" t="s">
        <v>102</v>
      </c>
      <c r="BA30" s="37">
        <v>2</v>
      </c>
      <c r="BB30" s="37">
        <v>1</v>
      </c>
      <c r="BC30" s="37">
        <v>2</v>
      </c>
      <c r="BD30" s="37">
        <v>1</v>
      </c>
      <c r="BE30" s="38"/>
      <c r="BF30" s="174" t="s">
        <v>166</v>
      </c>
      <c r="BI30" s="139">
        <f t="shared" si="3"/>
        <v>15.93</v>
      </c>
      <c r="BJ30" s="139">
        <f t="shared" si="6"/>
        <v>90.7</v>
      </c>
      <c r="BP30" s="176"/>
      <c r="BQ30" s="177"/>
      <c r="BR30" s="178"/>
      <c r="BS30" s="179"/>
    </row>
    <row r="31" spans="1:71" ht="14.5" x14ac:dyDescent="0.35">
      <c r="A31">
        <v>15</v>
      </c>
      <c r="B31" s="40">
        <v>22.2</v>
      </c>
      <c r="C31" s="52" t="s">
        <v>109</v>
      </c>
      <c r="D31" s="40" t="s">
        <v>88</v>
      </c>
      <c r="E31" s="52" t="s">
        <v>88</v>
      </c>
      <c r="F31" s="40" t="s">
        <v>88</v>
      </c>
      <c r="G31" s="40" t="s">
        <v>88</v>
      </c>
      <c r="H31" s="52"/>
      <c r="I31" s="42">
        <v>2568</v>
      </c>
      <c r="J31" s="42">
        <v>2796</v>
      </c>
      <c r="K31" s="42">
        <f t="shared" si="0"/>
        <v>228</v>
      </c>
      <c r="L31" s="42">
        <v>2429.8000000000002</v>
      </c>
      <c r="M31" s="42">
        <v>2635.9</v>
      </c>
      <c r="N31" s="42">
        <v>206.09999999999991</v>
      </c>
      <c r="O31" s="42"/>
      <c r="P31" s="117"/>
      <c r="Q31" s="52"/>
      <c r="R31" s="40"/>
      <c r="S31" s="42"/>
      <c r="T31" s="42"/>
      <c r="U31" s="42"/>
      <c r="V31" s="42" t="s">
        <v>89</v>
      </c>
      <c r="W31" s="43">
        <v>9.9</v>
      </c>
      <c r="X31" s="44"/>
      <c r="Y31" s="42">
        <v>2595</v>
      </c>
      <c r="Z31" s="42">
        <v>2610.1</v>
      </c>
      <c r="AA31" s="42">
        <f t="shared" si="7"/>
        <v>15.099999999999909</v>
      </c>
      <c r="AB31" s="42">
        <v>2454.1999999999998</v>
      </c>
      <c r="AC31" s="42">
        <v>2468</v>
      </c>
      <c r="AD31" s="156">
        <v>5.2</v>
      </c>
      <c r="AE31" s="42"/>
      <c r="AF31" s="45" t="s">
        <v>321</v>
      </c>
      <c r="AG31" s="46">
        <v>41</v>
      </c>
      <c r="AH31" s="42">
        <v>19.7</v>
      </c>
      <c r="AI31" s="42">
        <v>2.14</v>
      </c>
      <c r="AJ31" s="46">
        <v>157.80000000000001</v>
      </c>
      <c r="AK31" s="42">
        <v>67.19</v>
      </c>
      <c r="AL31" s="46">
        <v>370</v>
      </c>
      <c r="AM31" s="47">
        <v>2.66</v>
      </c>
      <c r="AN31" s="46">
        <v>1</v>
      </c>
      <c r="AO31" s="40" t="s">
        <v>90</v>
      </c>
      <c r="AP31" s="42">
        <v>22.498825739783936</v>
      </c>
      <c r="AQ31" s="42">
        <v>13</v>
      </c>
      <c r="AR31" s="42">
        <v>0.67</v>
      </c>
      <c r="AS31" s="42">
        <v>4.33</v>
      </c>
      <c r="AT31" s="42">
        <f t="shared" si="2"/>
        <v>18</v>
      </c>
      <c r="AU31" s="42">
        <v>5.3000000000000007</v>
      </c>
      <c r="AV31" s="151">
        <v>16.033333333333335</v>
      </c>
      <c r="AW31" s="48" t="s">
        <v>110</v>
      </c>
      <c r="AX31" s="49" t="s">
        <v>111</v>
      </c>
      <c r="AY31" s="162" t="s">
        <v>93</v>
      </c>
      <c r="AZ31" s="163" t="s">
        <v>94</v>
      </c>
      <c r="BA31" s="50"/>
      <c r="BB31" s="50"/>
      <c r="BC31" s="50"/>
      <c r="BD31" s="50"/>
      <c r="BE31" s="51"/>
      <c r="BF31" s="172"/>
      <c r="BI31" s="139">
        <f t="shared" si="3"/>
        <v>90.610000000000014</v>
      </c>
      <c r="BJ31" s="139">
        <f t="shared" si="6"/>
        <v>212.2</v>
      </c>
      <c r="BP31" s="176"/>
      <c r="BQ31" s="177"/>
      <c r="BR31" s="178"/>
      <c r="BS31" s="179"/>
    </row>
    <row r="32" spans="1:71" ht="14.5" x14ac:dyDescent="0.35">
      <c r="A32">
        <v>33</v>
      </c>
      <c r="B32" s="54">
        <v>22.3</v>
      </c>
      <c r="C32" s="55" t="s">
        <v>87</v>
      </c>
      <c r="D32" s="54" t="s">
        <v>88</v>
      </c>
      <c r="E32" s="55" t="s">
        <v>88</v>
      </c>
      <c r="F32" s="54" t="s">
        <v>88</v>
      </c>
      <c r="G32" s="54" t="s">
        <v>88</v>
      </c>
      <c r="H32" s="55"/>
      <c r="I32" s="56">
        <v>2568</v>
      </c>
      <c r="J32" s="56">
        <v>2796</v>
      </c>
      <c r="K32" s="56">
        <f t="shared" si="0"/>
        <v>228</v>
      </c>
      <c r="L32" s="56">
        <v>2429.8000000000002</v>
      </c>
      <c r="M32" s="56">
        <v>2635.9</v>
      </c>
      <c r="N32" s="56">
        <v>206.09999999999991</v>
      </c>
      <c r="O32" s="56"/>
      <c r="P32" s="121"/>
      <c r="Q32" s="55"/>
      <c r="R32" s="54"/>
      <c r="S32" s="56"/>
      <c r="T32" s="56"/>
      <c r="U32" s="56"/>
      <c r="V32" s="56" t="s">
        <v>89</v>
      </c>
      <c r="W32" s="57">
        <v>21</v>
      </c>
      <c r="X32" s="58"/>
      <c r="Y32" s="56">
        <v>2623</v>
      </c>
      <c r="Z32" s="56">
        <v>2668.1</v>
      </c>
      <c r="AA32" s="56">
        <f t="shared" si="7"/>
        <v>45.099999999999909</v>
      </c>
      <c r="AB32" s="56">
        <v>2480</v>
      </c>
      <c r="AC32" s="56">
        <v>2520.8000000000002</v>
      </c>
      <c r="AD32" s="157">
        <v>24.1</v>
      </c>
      <c r="AE32" s="56"/>
      <c r="AF32" s="76" t="s">
        <v>322</v>
      </c>
      <c r="AG32" s="59">
        <v>89</v>
      </c>
      <c r="AH32" s="56">
        <v>22.1</v>
      </c>
      <c r="AI32" s="56">
        <v>4.0999999999999996</v>
      </c>
      <c r="AJ32" s="59">
        <v>602.4</v>
      </c>
      <c r="AK32" s="59">
        <v>194.04</v>
      </c>
      <c r="AL32" s="59">
        <v>1869</v>
      </c>
      <c r="AM32" s="60">
        <v>2.66</v>
      </c>
      <c r="AN32" s="59">
        <v>6</v>
      </c>
      <c r="AO32" s="54" t="s">
        <v>90</v>
      </c>
      <c r="AP32" s="56">
        <v>26.905880069850479</v>
      </c>
      <c r="AQ32" s="56">
        <v>10.161111111111111</v>
      </c>
      <c r="AR32" s="56">
        <v>0.89</v>
      </c>
      <c r="AS32" s="56">
        <v>5.7716666666666674</v>
      </c>
      <c r="AT32" s="56">
        <f t="shared" si="2"/>
        <v>16.82277777777778</v>
      </c>
      <c r="AU32" s="56">
        <v>3.7605555555555541</v>
      </c>
      <c r="AV32" s="56">
        <v>14.673333333333332</v>
      </c>
      <c r="AW32" s="61" t="s">
        <v>91</v>
      </c>
      <c r="AX32" s="62" t="s">
        <v>92</v>
      </c>
      <c r="AY32" s="164" t="s">
        <v>93</v>
      </c>
      <c r="AZ32" s="166" t="s">
        <v>94</v>
      </c>
      <c r="BA32" s="63"/>
      <c r="BB32" s="63"/>
      <c r="BC32" s="63"/>
      <c r="BD32" s="63"/>
      <c r="BE32" s="64"/>
      <c r="BF32" s="173"/>
      <c r="BI32" s="139">
        <f t="shared" si="3"/>
        <v>408.36</v>
      </c>
      <c r="BJ32" s="139">
        <f t="shared" si="6"/>
        <v>1266.5999999999999</v>
      </c>
      <c r="BP32" s="176"/>
      <c r="BQ32" s="177"/>
      <c r="BR32" s="178"/>
      <c r="BS32" s="179"/>
    </row>
    <row r="33" spans="1:71" ht="14.5" x14ac:dyDescent="0.35">
      <c r="A33">
        <v>31</v>
      </c>
      <c r="B33" s="28">
        <v>23</v>
      </c>
      <c r="C33" s="149" t="s">
        <v>296</v>
      </c>
      <c r="D33" s="28" t="s">
        <v>297</v>
      </c>
      <c r="E33" s="149" t="s">
        <v>65</v>
      </c>
      <c r="F33" s="28" t="s">
        <v>80</v>
      </c>
      <c r="G33" s="28" t="s">
        <v>67</v>
      </c>
      <c r="H33" s="149"/>
      <c r="I33" s="29">
        <v>2101</v>
      </c>
      <c r="J33" s="29">
        <v>2104</v>
      </c>
      <c r="K33" s="29">
        <f t="shared" si="0"/>
        <v>3</v>
      </c>
      <c r="L33" s="29">
        <v>2091.6999999999998</v>
      </c>
      <c r="M33" s="29">
        <v>2094.6999999999998</v>
      </c>
      <c r="N33" s="29">
        <v>3</v>
      </c>
      <c r="O33" s="28" t="s">
        <v>68</v>
      </c>
      <c r="P33" s="150"/>
      <c r="Q33" s="149" t="s">
        <v>69</v>
      </c>
      <c r="R33" s="28" t="s">
        <v>70</v>
      </c>
      <c r="S33" s="29" t="s">
        <v>71</v>
      </c>
      <c r="T33" s="29"/>
      <c r="U33" s="29" t="s">
        <v>82</v>
      </c>
      <c r="V33" s="29" t="s">
        <v>134</v>
      </c>
      <c r="W33" s="30">
        <v>2.2699999999999818</v>
      </c>
      <c r="X33" s="31"/>
      <c r="Y33" s="29">
        <v>2102.1999999999998</v>
      </c>
      <c r="Z33" s="29">
        <v>2105.8000000000002</v>
      </c>
      <c r="AA33" s="29">
        <f t="shared" si="7"/>
        <v>3.6000000000003638</v>
      </c>
      <c r="AB33" s="29">
        <v>2092.8000000000002</v>
      </c>
      <c r="AC33" s="29">
        <v>2096.5</v>
      </c>
      <c r="AD33" s="155">
        <v>1.3</v>
      </c>
      <c r="AE33" s="29" t="str">
        <f>IF(Z33&gt;=J33,"BPU","-")</f>
        <v>BPU</v>
      </c>
      <c r="AF33" s="109"/>
      <c r="AG33" s="32" t="s">
        <v>175</v>
      </c>
      <c r="AH33" s="28"/>
      <c r="AI33" s="28"/>
      <c r="AJ33" s="28"/>
      <c r="AK33" s="28"/>
      <c r="AL33" s="28"/>
      <c r="AM33" s="28"/>
      <c r="AN33" s="32">
        <v>1</v>
      </c>
      <c r="AO33" s="28" t="s">
        <v>151</v>
      </c>
      <c r="AP33" s="29">
        <v>37.262357414448672</v>
      </c>
      <c r="AQ33" s="29">
        <v>4.666666666666667</v>
      </c>
      <c r="AR33" s="29" t="s">
        <v>135</v>
      </c>
      <c r="AS33" s="33">
        <v>0.33333333333333337</v>
      </c>
      <c r="AT33" s="29">
        <f t="shared" si="2"/>
        <v>5</v>
      </c>
      <c r="AU33" s="29" t="s">
        <v>195</v>
      </c>
      <c r="AV33" s="29">
        <v>7.6666666666666661</v>
      </c>
      <c r="AW33" s="34" t="s">
        <v>298</v>
      </c>
      <c r="AX33" s="36" t="s">
        <v>299</v>
      </c>
      <c r="AY33" s="162" t="s">
        <v>300</v>
      </c>
      <c r="AZ33" s="163"/>
      <c r="BA33" s="37">
        <v>3</v>
      </c>
      <c r="BB33" s="37"/>
      <c r="BC33" s="37">
        <v>1</v>
      </c>
      <c r="BD33" s="37"/>
      <c r="BE33" s="38"/>
      <c r="BF33" s="174"/>
      <c r="BI33" s="139">
        <f t="shared" si="3"/>
        <v>0</v>
      </c>
      <c r="BJ33" s="139">
        <f t="shared" si="6"/>
        <v>0</v>
      </c>
      <c r="BP33" s="176"/>
      <c r="BQ33" s="177"/>
      <c r="BR33" s="178"/>
      <c r="BS33" s="178"/>
    </row>
    <row r="34" spans="1:71" ht="14.5" x14ac:dyDescent="0.35">
      <c r="A34">
        <v>18</v>
      </c>
      <c r="B34" s="40">
        <v>24</v>
      </c>
      <c r="C34" s="52" t="s">
        <v>142</v>
      </c>
      <c r="D34" s="40" t="s">
        <v>143</v>
      </c>
      <c r="E34" s="52" t="s">
        <v>79</v>
      </c>
      <c r="F34" s="40" t="s">
        <v>80</v>
      </c>
      <c r="G34" s="40" t="s">
        <v>67</v>
      </c>
      <c r="H34" s="52"/>
      <c r="I34" s="42">
        <v>1713</v>
      </c>
      <c r="J34" s="42">
        <v>1767</v>
      </c>
      <c r="K34" s="42">
        <f t="shared" si="0"/>
        <v>54</v>
      </c>
      <c r="L34" s="42">
        <v>1706</v>
      </c>
      <c r="M34" s="42">
        <v>1760</v>
      </c>
      <c r="N34" s="42">
        <v>54</v>
      </c>
      <c r="O34" s="42" t="s">
        <v>81</v>
      </c>
      <c r="P34" s="80"/>
      <c r="Q34" s="52" t="s">
        <v>144</v>
      </c>
      <c r="R34" s="40" t="s">
        <v>70</v>
      </c>
      <c r="S34" s="42" t="s">
        <v>71</v>
      </c>
      <c r="T34" s="42"/>
      <c r="U34" s="42" t="s">
        <v>72</v>
      </c>
      <c r="V34" s="42" t="s">
        <v>89</v>
      </c>
      <c r="W34" s="43">
        <v>41.8</v>
      </c>
      <c r="X34" s="44"/>
      <c r="Y34" s="42">
        <v>1720</v>
      </c>
      <c r="Z34" s="42">
        <v>1765.9</v>
      </c>
      <c r="AA34" s="42">
        <f t="shared" si="7"/>
        <v>45.900000000000091</v>
      </c>
      <c r="AB34" s="42">
        <v>1712.9</v>
      </c>
      <c r="AC34" s="42">
        <v>1758.8</v>
      </c>
      <c r="AD34" s="156">
        <v>4.0999999999999996</v>
      </c>
      <c r="AE34" s="42"/>
      <c r="AF34" s="45"/>
      <c r="AG34" s="46">
        <v>150</v>
      </c>
      <c r="AH34" s="42">
        <v>14.347333333333326</v>
      </c>
      <c r="AI34" s="42">
        <v>3.8671901369800472</v>
      </c>
      <c r="AJ34" s="42">
        <v>36.19763391497213</v>
      </c>
      <c r="AK34" s="42">
        <v>5.7860382413195808</v>
      </c>
      <c r="AL34" s="46">
        <v>226.45351558262692</v>
      </c>
      <c r="AM34" s="47">
        <v>2.6583999999999977</v>
      </c>
      <c r="AN34" s="46">
        <v>13</v>
      </c>
      <c r="AO34" s="40" t="s">
        <v>74</v>
      </c>
      <c r="AP34" s="42">
        <v>32.62396053792672</v>
      </c>
      <c r="AQ34" s="42">
        <v>6.6999999999999993</v>
      </c>
      <c r="AR34" s="42">
        <v>0.51282051282051277</v>
      </c>
      <c r="AS34" s="42">
        <v>2.4097435897435902</v>
      </c>
      <c r="AT34" s="42">
        <f t="shared" si="2"/>
        <v>9.6225641025641018</v>
      </c>
      <c r="AU34" s="77">
        <f>AVERAGE(AU21:AU33)</f>
        <v>5.2282292750210511</v>
      </c>
      <c r="AV34" s="42">
        <v>9.4428846153846155</v>
      </c>
      <c r="AW34" s="48" t="s">
        <v>145</v>
      </c>
      <c r="AX34" s="49" t="s">
        <v>146</v>
      </c>
      <c r="AY34" s="162" t="s">
        <v>147</v>
      </c>
      <c r="AZ34" s="163"/>
      <c r="BA34" s="50">
        <v>4</v>
      </c>
      <c r="BB34" s="50">
        <v>4</v>
      </c>
      <c r="BC34" s="50">
        <v>4</v>
      </c>
      <c r="BD34" s="50">
        <v>3</v>
      </c>
      <c r="BE34" s="51">
        <v>4</v>
      </c>
      <c r="BF34" s="172" t="s">
        <v>332</v>
      </c>
      <c r="BI34" s="139">
        <f t="shared" si="3"/>
        <v>30.411595673652549</v>
      </c>
      <c r="BJ34" s="139">
        <f t="shared" si="6"/>
        <v>190.25588166765479</v>
      </c>
      <c r="BP34" s="176"/>
      <c r="BQ34" s="177"/>
      <c r="BR34" s="178"/>
      <c r="BS34" s="178"/>
    </row>
    <row r="35" spans="1:71" ht="14.5" x14ac:dyDescent="0.35">
      <c r="A35">
        <v>21.1</v>
      </c>
      <c r="B35" s="40">
        <v>25</v>
      </c>
      <c r="C35" s="52" t="s">
        <v>63</v>
      </c>
      <c r="D35" s="40" t="s">
        <v>64</v>
      </c>
      <c r="E35" s="52" t="s">
        <v>65</v>
      </c>
      <c r="F35" s="40" t="s">
        <v>66</v>
      </c>
      <c r="G35" s="40" t="s">
        <v>67</v>
      </c>
      <c r="H35" s="52"/>
      <c r="I35" s="42">
        <v>2288</v>
      </c>
      <c r="J35" s="42">
        <v>2329</v>
      </c>
      <c r="K35" s="42">
        <f t="shared" si="0"/>
        <v>41</v>
      </c>
      <c r="L35" s="42">
        <v>2212.9</v>
      </c>
      <c r="M35" s="42">
        <v>2249.1999999999998</v>
      </c>
      <c r="N35" s="42">
        <v>36.299999999999727</v>
      </c>
      <c r="O35" s="40" t="s">
        <v>68</v>
      </c>
      <c r="P35" s="80"/>
      <c r="Q35" s="52" t="s">
        <v>69</v>
      </c>
      <c r="R35" s="40" t="s">
        <v>70</v>
      </c>
      <c r="S35" s="42" t="s">
        <v>71</v>
      </c>
      <c r="T35" s="42"/>
      <c r="U35" s="42" t="s">
        <v>72</v>
      </c>
      <c r="V35" s="42" t="s">
        <v>73</v>
      </c>
      <c r="W35" s="43">
        <v>4.9500000000000908</v>
      </c>
      <c r="X35" s="44"/>
      <c r="Y35" s="42">
        <v>2295.5</v>
      </c>
      <c r="Z35" s="42">
        <v>2306.15</v>
      </c>
      <c r="AA35" s="42">
        <f t="shared" si="7"/>
        <v>10.650000000000091</v>
      </c>
      <c r="AB35" s="42">
        <v>2219.6999999999998</v>
      </c>
      <c r="AC35" s="42">
        <v>2229</v>
      </c>
      <c r="AD35" s="156">
        <v>5.7</v>
      </c>
      <c r="AE35" s="42"/>
      <c r="AF35" s="110"/>
      <c r="AG35" s="46">
        <v>17</v>
      </c>
      <c r="AH35" s="42">
        <v>18.823529411764703</v>
      </c>
      <c r="AI35" s="42">
        <v>1.8659580134500555</v>
      </c>
      <c r="AJ35" s="46">
        <v>1031.9849211701646</v>
      </c>
      <c r="AK35" s="46">
        <v>503.83661814213366</v>
      </c>
      <c r="AL35" s="46">
        <v>2113.7663265716697</v>
      </c>
      <c r="AM35" s="47">
        <v>2.6605882352941173</v>
      </c>
      <c r="AN35" s="46">
        <v>3</v>
      </c>
      <c r="AO35" s="40" t="s">
        <v>74</v>
      </c>
      <c r="AP35" s="42">
        <v>32.058411675359707</v>
      </c>
      <c r="AQ35" s="42">
        <v>8.3333333333333339</v>
      </c>
      <c r="AR35" s="42">
        <v>1.7777777777777779</v>
      </c>
      <c r="AS35" s="42">
        <v>2.4333333333333331</v>
      </c>
      <c r="AT35" s="42">
        <f t="shared" si="2"/>
        <v>12.544444444444446</v>
      </c>
      <c r="AU35" s="42">
        <v>4.4888888888888898</v>
      </c>
      <c r="AV35" s="42">
        <v>8</v>
      </c>
      <c r="AW35" s="48" t="s">
        <v>75</v>
      </c>
      <c r="AX35" s="49">
        <v>3</v>
      </c>
      <c r="AY35" s="162"/>
      <c r="AZ35" s="163" t="s">
        <v>76</v>
      </c>
      <c r="BA35" s="50"/>
      <c r="BB35" s="50"/>
      <c r="BC35" s="50">
        <v>1</v>
      </c>
      <c r="BD35" s="50"/>
      <c r="BE35" s="51"/>
      <c r="BF35" s="172"/>
      <c r="BI35" s="139">
        <f t="shared" si="3"/>
        <v>528.14830302803102</v>
      </c>
      <c r="BJ35" s="139">
        <f t="shared" si="6"/>
        <v>1081.781405401505</v>
      </c>
      <c r="BP35" s="176"/>
      <c r="BQ35" s="177"/>
      <c r="BR35" s="178"/>
      <c r="BS35" s="178"/>
    </row>
    <row r="36" spans="1:71" ht="14.5" x14ac:dyDescent="0.35">
      <c r="A36">
        <v>4</v>
      </c>
      <c r="B36" s="40">
        <v>26</v>
      </c>
      <c r="C36" s="41" t="s">
        <v>95</v>
      </c>
      <c r="D36" s="40" t="s">
        <v>96</v>
      </c>
      <c r="E36" s="52" t="s">
        <v>79</v>
      </c>
      <c r="F36" s="40" t="s">
        <v>97</v>
      </c>
      <c r="G36" s="40" t="s">
        <v>67</v>
      </c>
      <c r="H36" s="52"/>
      <c r="I36" s="42">
        <v>1420</v>
      </c>
      <c r="J36" s="42">
        <v>1451</v>
      </c>
      <c r="K36" s="42">
        <f t="shared" si="0"/>
        <v>31</v>
      </c>
      <c r="L36" s="42">
        <v>1405.7</v>
      </c>
      <c r="M36" s="42">
        <v>1436.6</v>
      </c>
      <c r="N36" s="42">
        <v>30.899999999999864</v>
      </c>
      <c r="O36" s="42" t="s">
        <v>81</v>
      </c>
      <c r="P36" s="80"/>
      <c r="Q36" s="52" t="s">
        <v>69</v>
      </c>
      <c r="R36" s="40" t="s">
        <v>70</v>
      </c>
      <c r="S36" s="42" t="s">
        <v>71</v>
      </c>
      <c r="T36" s="42"/>
      <c r="U36" s="42" t="s">
        <v>72</v>
      </c>
      <c r="V36" s="42" t="s">
        <v>89</v>
      </c>
      <c r="W36" s="43">
        <v>22.80000000000009</v>
      </c>
      <c r="X36" s="53" t="s">
        <v>98</v>
      </c>
      <c r="Y36" s="42">
        <v>1422.5</v>
      </c>
      <c r="Z36" s="42">
        <v>1451.4</v>
      </c>
      <c r="AA36" s="42">
        <f t="shared" si="7"/>
        <v>28.900000000000091</v>
      </c>
      <c r="AB36" s="42">
        <v>1408</v>
      </c>
      <c r="AC36" s="42">
        <v>1436.8</v>
      </c>
      <c r="AD36" s="156">
        <v>6.1</v>
      </c>
      <c r="AE36" s="42" t="s">
        <v>99</v>
      </c>
      <c r="AF36" s="45"/>
      <c r="AG36" s="46">
        <v>75</v>
      </c>
      <c r="AH36" s="42">
        <v>22.321686746987954</v>
      </c>
      <c r="AI36" s="42">
        <v>3.6159882005707638</v>
      </c>
      <c r="AJ36" s="46">
        <v>463.7799120918711</v>
      </c>
      <c r="AK36" s="46">
        <v>161.80634839631685</v>
      </c>
      <c r="AL36" s="46">
        <v>1289.3745788229139</v>
      </c>
      <c r="AM36" s="47">
        <v>2.6646987951807204</v>
      </c>
      <c r="AN36" s="46">
        <v>6</v>
      </c>
      <c r="AO36" s="40" t="s">
        <v>74</v>
      </c>
      <c r="AP36" s="42">
        <v>27.742151086036799</v>
      </c>
      <c r="AQ36" s="42">
        <v>9.5111111111111111</v>
      </c>
      <c r="AR36" s="42">
        <v>2.6111111111111112</v>
      </c>
      <c r="AS36" s="42">
        <v>3.5</v>
      </c>
      <c r="AT36" s="42">
        <f t="shared" si="2"/>
        <v>15.622222222222222</v>
      </c>
      <c r="AU36" s="42">
        <v>9.2111111111111121</v>
      </c>
      <c r="AV36" s="42">
        <v>15.8125</v>
      </c>
      <c r="AW36" s="48" t="s">
        <v>100</v>
      </c>
      <c r="AX36" s="49" t="s">
        <v>101</v>
      </c>
      <c r="AY36" s="162" t="s">
        <v>93</v>
      </c>
      <c r="AZ36" s="163" t="s">
        <v>102</v>
      </c>
      <c r="BA36" s="50">
        <v>3</v>
      </c>
      <c r="BB36" s="50">
        <v>4</v>
      </c>
      <c r="BC36" s="50">
        <v>3</v>
      </c>
      <c r="BD36" s="50">
        <v>2</v>
      </c>
      <c r="BE36" s="51"/>
      <c r="BF36" s="172"/>
      <c r="BI36" s="139">
        <f t="shared" si="3"/>
        <v>301.97356369555428</v>
      </c>
      <c r="BJ36" s="139">
        <f t="shared" si="6"/>
        <v>825.59466673104282</v>
      </c>
      <c r="BP36" s="176"/>
      <c r="BQ36" s="177"/>
      <c r="BR36" s="178"/>
      <c r="BS36" s="178"/>
    </row>
    <row r="37" spans="1:71" ht="14.5" x14ac:dyDescent="0.35">
      <c r="A37">
        <v>19</v>
      </c>
      <c r="B37" s="54">
        <v>27</v>
      </c>
      <c r="C37" s="55" t="s">
        <v>103</v>
      </c>
      <c r="D37" s="153" t="s">
        <v>104</v>
      </c>
      <c r="E37" s="55" t="s">
        <v>105</v>
      </c>
      <c r="F37" s="54" t="s">
        <v>80</v>
      </c>
      <c r="G37" s="54" t="s">
        <v>67</v>
      </c>
      <c r="H37" s="55"/>
      <c r="I37" s="56">
        <v>1686</v>
      </c>
      <c r="J37" s="56">
        <v>1749</v>
      </c>
      <c r="K37" s="56">
        <f t="shared" si="0"/>
        <v>63</v>
      </c>
      <c r="L37" s="56">
        <v>1659.3</v>
      </c>
      <c r="M37" s="56">
        <v>1722.2</v>
      </c>
      <c r="N37" s="56">
        <v>62.900000000000091</v>
      </c>
      <c r="O37" s="56" t="s">
        <v>81</v>
      </c>
      <c r="P37" s="106"/>
      <c r="Q37" s="55" t="s">
        <v>69</v>
      </c>
      <c r="R37" s="54" t="s">
        <v>70</v>
      </c>
      <c r="S37" s="56" t="s">
        <v>106</v>
      </c>
      <c r="T37" s="56"/>
      <c r="U37" s="56" t="s">
        <v>72</v>
      </c>
      <c r="V37" s="56" t="s">
        <v>89</v>
      </c>
      <c r="W37" s="57">
        <v>11.6</v>
      </c>
      <c r="X37" s="58"/>
      <c r="Y37" s="56">
        <v>1695</v>
      </c>
      <c r="Z37" s="56">
        <v>1708</v>
      </c>
      <c r="AA37" s="56">
        <f t="shared" si="7"/>
        <v>13</v>
      </c>
      <c r="AB37" s="56">
        <v>1667.5</v>
      </c>
      <c r="AC37" s="56">
        <v>1680.6</v>
      </c>
      <c r="AD37" s="157">
        <v>1.4</v>
      </c>
      <c r="AE37" s="56"/>
      <c r="AF37" s="154"/>
      <c r="AG37" s="59">
        <v>39</v>
      </c>
      <c r="AH37" s="56">
        <v>23.784615384615389</v>
      </c>
      <c r="AI37" s="56">
        <v>1.8586648725580579</v>
      </c>
      <c r="AJ37" s="59">
        <v>395.304178522217</v>
      </c>
      <c r="AK37" s="59">
        <v>148.76559860256182</v>
      </c>
      <c r="AL37" s="59">
        <v>1050.4135030209452</v>
      </c>
      <c r="AM37" s="60">
        <v>2.645641025641027</v>
      </c>
      <c r="AN37" s="59">
        <v>3</v>
      </c>
      <c r="AO37" s="54" t="s">
        <v>74</v>
      </c>
      <c r="AP37" s="56">
        <v>30.75169625843677</v>
      </c>
      <c r="AQ37" s="56">
        <v>5.666666666666667</v>
      </c>
      <c r="AR37" s="56">
        <v>3.3333333333333335</v>
      </c>
      <c r="AS37" s="56">
        <v>6</v>
      </c>
      <c r="AT37" s="56">
        <f t="shared" si="2"/>
        <v>15</v>
      </c>
      <c r="AU37" s="56">
        <v>6.9000000000000012</v>
      </c>
      <c r="AV37" s="56">
        <v>14.888888888888889</v>
      </c>
      <c r="AW37" s="61" t="s">
        <v>107</v>
      </c>
      <c r="AX37" s="62" t="s">
        <v>108</v>
      </c>
      <c r="AY37" s="164"/>
      <c r="AZ37" s="165" t="s">
        <v>102</v>
      </c>
      <c r="BA37" s="63">
        <v>2</v>
      </c>
      <c r="BB37" s="63"/>
      <c r="BC37" s="63">
        <v>2</v>
      </c>
      <c r="BD37" s="63"/>
      <c r="BE37" s="64"/>
      <c r="BF37" s="173" t="s">
        <v>331</v>
      </c>
      <c r="BI37" s="139">
        <f t="shared" si="3"/>
        <v>246.53857991965518</v>
      </c>
      <c r="BJ37" s="139">
        <f t="shared" si="6"/>
        <v>655.10932449872826</v>
      </c>
      <c r="BP37" s="176"/>
      <c r="BQ37" s="177"/>
      <c r="BR37" s="178"/>
      <c r="BS37" s="178"/>
    </row>
    <row r="38" spans="1:71" ht="14.5" x14ac:dyDescent="0.35">
      <c r="A38">
        <v>29</v>
      </c>
      <c r="B38" s="28">
        <v>28</v>
      </c>
      <c r="C38" s="107" t="s">
        <v>112</v>
      </c>
      <c r="D38" s="28" t="s">
        <v>113</v>
      </c>
      <c r="E38" s="149" t="s">
        <v>105</v>
      </c>
      <c r="F38" s="28" t="s">
        <v>114</v>
      </c>
      <c r="G38" s="28" t="s">
        <v>67</v>
      </c>
      <c r="H38" s="149"/>
      <c r="I38" s="29">
        <v>2005</v>
      </c>
      <c r="J38" s="29">
        <v>2080</v>
      </c>
      <c r="K38" s="29">
        <f t="shared" si="0"/>
        <v>75</v>
      </c>
      <c r="L38" s="29">
        <v>1999.2</v>
      </c>
      <c r="M38" s="29">
        <v>2073.9</v>
      </c>
      <c r="N38" s="29">
        <v>74.700000000000045</v>
      </c>
      <c r="O38" s="29" t="s">
        <v>81</v>
      </c>
      <c r="P38" s="150"/>
      <c r="Q38" s="149" t="s">
        <v>69</v>
      </c>
      <c r="R38" s="28" t="s">
        <v>70</v>
      </c>
      <c r="S38" s="29" t="s">
        <v>106</v>
      </c>
      <c r="T38" s="29"/>
      <c r="U38" s="29" t="s">
        <v>72</v>
      </c>
      <c r="V38" s="29" t="s">
        <v>89</v>
      </c>
      <c r="W38" s="30">
        <v>12.279999999999973</v>
      </c>
      <c r="X38" s="31"/>
      <c r="Y38" s="29">
        <v>2010</v>
      </c>
      <c r="Z38" s="29">
        <v>2022.28</v>
      </c>
      <c r="AA38" s="29">
        <f t="shared" si="7"/>
        <v>12.279999999999973</v>
      </c>
      <c r="AB38" s="29">
        <v>2003.7</v>
      </c>
      <c r="AC38" s="29">
        <v>2015.8</v>
      </c>
      <c r="AD38" s="155">
        <v>0</v>
      </c>
      <c r="AE38" s="29"/>
      <c r="AF38" s="109"/>
      <c r="AG38" s="32">
        <v>41</v>
      </c>
      <c r="AH38" s="29">
        <v>18.075609756097567</v>
      </c>
      <c r="AI38" s="29">
        <v>4.683743577149583</v>
      </c>
      <c r="AJ38" s="32">
        <v>138.85313674435176</v>
      </c>
      <c r="AK38" s="29">
        <v>42.547234978320006</v>
      </c>
      <c r="AL38" s="32">
        <v>453.14797997025875</v>
      </c>
      <c r="AM38" s="33">
        <v>2.6470731707317068</v>
      </c>
      <c r="AN38" s="32">
        <v>4</v>
      </c>
      <c r="AO38" s="28" t="s">
        <v>74</v>
      </c>
      <c r="AP38" s="29">
        <v>28.133941597001588</v>
      </c>
      <c r="AQ38" s="29">
        <v>6.5</v>
      </c>
      <c r="AR38" s="29">
        <v>0.58333333333333337</v>
      </c>
      <c r="AS38" s="29">
        <v>2.9166666666666679</v>
      </c>
      <c r="AT38" s="29">
        <f t="shared" si="2"/>
        <v>10</v>
      </c>
      <c r="AU38" s="29">
        <v>6.6</v>
      </c>
      <c r="AV38" s="29">
        <v>17</v>
      </c>
      <c r="AW38" s="34" t="s">
        <v>115</v>
      </c>
      <c r="AX38" s="36" t="s">
        <v>116</v>
      </c>
      <c r="AY38" s="162" t="s">
        <v>93</v>
      </c>
      <c r="AZ38" s="163"/>
      <c r="BA38" s="37"/>
      <c r="BB38" s="37">
        <v>2</v>
      </c>
      <c r="BC38" s="37">
        <v>2</v>
      </c>
      <c r="BD38" s="37"/>
      <c r="BE38" s="38"/>
      <c r="BF38" s="174"/>
      <c r="BI38" s="139">
        <f t="shared" si="3"/>
        <v>96.305901766031752</v>
      </c>
      <c r="BJ38" s="139">
        <f t="shared" si="6"/>
        <v>314.29484322590702</v>
      </c>
      <c r="BP38" s="176"/>
      <c r="BQ38" s="177"/>
      <c r="BR38" s="178"/>
      <c r="BS38" s="178"/>
    </row>
    <row r="39" spans="1:71" ht="14.5" x14ac:dyDescent="0.35">
      <c r="A39">
        <v>5</v>
      </c>
      <c r="B39" s="40">
        <v>29</v>
      </c>
      <c r="C39" s="52" t="s">
        <v>265</v>
      </c>
      <c r="D39" s="40" t="s">
        <v>266</v>
      </c>
      <c r="E39" s="52" t="s">
        <v>79</v>
      </c>
      <c r="F39" s="40" t="s">
        <v>267</v>
      </c>
      <c r="G39" s="40" t="s">
        <v>67</v>
      </c>
      <c r="H39" s="52"/>
      <c r="I39" s="42">
        <v>2621</v>
      </c>
      <c r="J39" s="42">
        <v>2649.5</v>
      </c>
      <c r="K39" s="42">
        <f t="shared" si="0"/>
        <v>28.5</v>
      </c>
      <c r="L39" s="42">
        <v>2574.8000000000002</v>
      </c>
      <c r="M39" s="42">
        <v>2602.3000000000002</v>
      </c>
      <c r="N39" s="42">
        <v>27.5</v>
      </c>
      <c r="O39" s="42" t="s">
        <v>268</v>
      </c>
      <c r="P39" s="117">
        <v>2649.5</v>
      </c>
      <c r="Q39" s="52" t="s">
        <v>69</v>
      </c>
      <c r="R39" s="40" t="s">
        <v>70</v>
      </c>
      <c r="S39" s="42" t="s">
        <v>71</v>
      </c>
      <c r="T39" s="42"/>
      <c r="U39" s="42" t="s">
        <v>72</v>
      </c>
      <c r="V39" s="42" t="s">
        <v>73</v>
      </c>
      <c r="W39" s="43">
        <v>7</v>
      </c>
      <c r="X39" s="44"/>
      <c r="Y39" s="42">
        <v>2640.5</v>
      </c>
      <c r="Z39" s="42">
        <v>2647.5</v>
      </c>
      <c r="AA39" s="42">
        <f t="shared" si="7"/>
        <v>7</v>
      </c>
      <c r="AB39" s="42">
        <v>2593.6</v>
      </c>
      <c r="AC39" s="42">
        <v>2600.3000000000002</v>
      </c>
      <c r="AD39" s="156">
        <v>0</v>
      </c>
      <c r="AE39" s="42"/>
      <c r="AF39" s="45"/>
      <c r="AG39" s="46">
        <v>24</v>
      </c>
      <c r="AH39" s="42">
        <v>3.4</v>
      </c>
      <c r="AI39" s="42">
        <v>0.72675792622669932</v>
      </c>
      <c r="AJ39" s="40">
        <v>0.01</v>
      </c>
      <c r="AK39" s="87" t="s">
        <v>193</v>
      </c>
      <c r="AL39" s="87" t="s">
        <v>193</v>
      </c>
      <c r="AM39" s="40">
        <v>2.68</v>
      </c>
      <c r="AN39" s="46">
        <v>2</v>
      </c>
      <c r="AO39" s="40" t="s">
        <v>269</v>
      </c>
      <c r="AP39" s="42">
        <v>35.511763140891645</v>
      </c>
      <c r="AQ39" s="42">
        <v>0.33333333333333337</v>
      </c>
      <c r="AR39" s="42" t="s">
        <v>135</v>
      </c>
      <c r="AS39" s="42">
        <v>1</v>
      </c>
      <c r="AT39" s="42">
        <f t="shared" si="2"/>
        <v>1.3333333333333335</v>
      </c>
      <c r="AU39" s="42">
        <v>2.4666666666666668</v>
      </c>
      <c r="AV39" s="42">
        <v>15.965000000000002</v>
      </c>
      <c r="AW39" s="48" t="s">
        <v>270</v>
      </c>
      <c r="AX39" s="49" t="s">
        <v>271</v>
      </c>
      <c r="AY39" s="162" t="s">
        <v>345</v>
      </c>
      <c r="AZ39" s="163"/>
      <c r="BA39" s="50"/>
      <c r="BB39" s="50">
        <v>1</v>
      </c>
      <c r="BC39" s="50">
        <v>1</v>
      </c>
      <c r="BD39" s="50"/>
      <c r="BE39" s="51"/>
      <c r="BF39" s="172"/>
      <c r="BI39" s="139" t="e">
        <f t="shared" si="3"/>
        <v>#VALUE!</v>
      </c>
      <c r="BJ39" s="139" t="e">
        <f t="shared" si="6"/>
        <v>#VALUE!</v>
      </c>
      <c r="BP39" s="176"/>
      <c r="BQ39" s="177"/>
      <c r="BR39" s="178"/>
      <c r="BS39" s="179"/>
    </row>
    <row r="40" spans="1:71" ht="14.5" x14ac:dyDescent="0.35">
      <c r="A40">
        <v>6</v>
      </c>
      <c r="B40" s="40">
        <v>30</v>
      </c>
      <c r="C40" s="52" t="s">
        <v>301</v>
      </c>
      <c r="D40" s="40" t="s">
        <v>302</v>
      </c>
      <c r="E40" s="52" t="s">
        <v>79</v>
      </c>
      <c r="F40" s="40" t="s">
        <v>303</v>
      </c>
      <c r="G40" s="40" t="s">
        <v>67</v>
      </c>
      <c r="H40" s="52"/>
      <c r="I40" s="42">
        <v>1660</v>
      </c>
      <c r="J40" s="42">
        <v>1812</v>
      </c>
      <c r="K40" s="42">
        <f t="shared" si="0"/>
        <v>152</v>
      </c>
      <c r="L40" s="42">
        <v>1646</v>
      </c>
      <c r="M40" s="42">
        <v>1795.5</v>
      </c>
      <c r="N40" s="42">
        <v>149.5</v>
      </c>
      <c r="O40" s="42" t="s">
        <v>81</v>
      </c>
      <c r="P40" s="80"/>
      <c r="Q40" s="52" t="s">
        <v>69</v>
      </c>
      <c r="R40" s="40" t="s">
        <v>70</v>
      </c>
      <c r="S40" s="42" t="s">
        <v>71</v>
      </c>
      <c r="T40" s="42"/>
      <c r="U40" s="42" t="s">
        <v>72</v>
      </c>
      <c r="V40" s="42" t="s">
        <v>89</v>
      </c>
      <c r="W40" s="43">
        <v>4.2999999999999545</v>
      </c>
      <c r="X40" s="44"/>
      <c r="Y40" s="42">
        <v>1768</v>
      </c>
      <c r="Z40" s="42">
        <v>1772.3</v>
      </c>
      <c r="AA40" s="42">
        <f t="shared" si="7"/>
        <v>4.2999999999999545</v>
      </c>
      <c r="AB40" s="42">
        <v>1752</v>
      </c>
      <c r="AC40" s="42">
        <v>1756.3</v>
      </c>
      <c r="AD40" s="156">
        <v>0</v>
      </c>
      <c r="AE40" s="42"/>
      <c r="AF40" s="45"/>
      <c r="AG40" s="46" t="s">
        <v>175</v>
      </c>
      <c r="AH40" s="40"/>
      <c r="AI40" s="40"/>
      <c r="AJ40" s="40"/>
      <c r="AK40" s="40"/>
      <c r="AL40" s="40"/>
      <c r="AM40" s="40"/>
      <c r="AN40" s="40" t="s">
        <v>304</v>
      </c>
      <c r="AO40" s="40" t="s">
        <v>195</v>
      </c>
      <c r="AP40" s="42" t="s">
        <v>195</v>
      </c>
      <c r="AQ40" s="42" t="s">
        <v>195</v>
      </c>
      <c r="AR40" s="42" t="s">
        <v>195</v>
      </c>
      <c r="AS40" s="42" t="s">
        <v>195</v>
      </c>
      <c r="AT40" s="42" t="s">
        <v>195</v>
      </c>
      <c r="AU40" s="42" t="s">
        <v>195</v>
      </c>
      <c r="AV40" s="42" t="s">
        <v>195</v>
      </c>
      <c r="AW40" s="48" t="s">
        <v>195</v>
      </c>
      <c r="AX40" s="49" t="s">
        <v>195</v>
      </c>
      <c r="AY40" s="169"/>
      <c r="AZ40" s="170"/>
      <c r="BA40" s="50"/>
      <c r="BB40" s="50"/>
      <c r="BC40" s="50"/>
      <c r="BD40" s="50">
        <v>1</v>
      </c>
      <c r="BE40" s="51"/>
      <c r="BF40" s="172"/>
      <c r="BI40" s="139">
        <f t="shared" si="3"/>
        <v>0</v>
      </c>
      <c r="BJ40" s="139">
        <f t="shared" si="6"/>
        <v>0</v>
      </c>
      <c r="BP40" s="176"/>
      <c r="BQ40" s="177"/>
      <c r="BR40" s="178"/>
      <c r="BS40" s="178"/>
    </row>
    <row r="41" spans="1:71" ht="14.5" x14ac:dyDescent="0.35">
      <c r="A41">
        <v>8</v>
      </c>
      <c r="B41" s="40">
        <v>31</v>
      </c>
      <c r="C41" s="52" t="s">
        <v>231</v>
      </c>
      <c r="D41" s="40" t="s">
        <v>232</v>
      </c>
      <c r="E41" s="52" t="s">
        <v>181</v>
      </c>
      <c r="F41" s="40" t="s">
        <v>233</v>
      </c>
      <c r="G41" s="40" t="s">
        <v>67</v>
      </c>
      <c r="H41" s="52"/>
      <c r="I41" s="42">
        <v>2889</v>
      </c>
      <c r="J41" s="42">
        <v>3004.5</v>
      </c>
      <c r="K41" s="42">
        <f t="shared" si="0"/>
        <v>115.5</v>
      </c>
      <c r="L41" s="42">
        <v>2852.6</v>
      </c>
      <c r="M41" s="42">
        <v>2968</v>
      </c>
      <c r="N41" s="42">
        <v>115.40000000000009</v>
      </c>
      <c r="O41" s="40" t="s">
        <v>68</v>
      </c>
      <c r="P41" s="80"/>
      <c r="Q41" s="52" t="s">
        <v>234</v>
      </c>
      <c r="R41" s="40" t="s">
        <v>70</v>
      </c>
      <c r="S41" s="42" t="s">
        <v>126</v>
      </c>
      <c r="T41" s="42"/>
      <c r="U41" s="42" t="s">
        <v>82</v>
      </c>
      <c r="V41" s="42" t="s">
        <v>89</v>
      </c>
      <c r="W41" s="43">
        <v>33.119999999999997</v>
      </c>
      <c r="X41" s="44"/>
      <c r="Y41" s="42">
        <v>2917</v>
      </c>
      <c r="Z41" s="42">
        <v>2953.28</v>
      </c>
      <c r="AA41" s="42">
        <f t="shared" si="7"/>
        <v>36.2800000000002</v>
      </c>
      <c r="AB41" s="42">
        <v>2880.8</v>
      </c>
      <c r="AC41" s="42">
        <v>2916.9</v>
      </c>
      <c r="AD41" s="156">
        <v>3.16</v>
      </c>
      <c r="AE41" s="42"/>
      <c r="AF41" s="45"/>
      <c r="AG41" s="46">
        <v>146</v>
      </c>
      <c r="AH41" s="42">
        <v>8.765068501642304</v>
      </c>
      <c r="AI41" s="42">
        <v>1.0334535844232728</v>
      </c>
      <c r="AJ41" s="47">
        <v>0.49890547942713365</v>
      </c>
      <c r="AK41" s="47">
        <v>0.22802736755768538</v>
      </c>
      <c r="AL41" s="42">
        <v>1.0915649295449188</v>
      </c>
      <c r="AM41" s="47">
        <v>2.6565069384770852</v>
      </c>
      <c r="AN41" s="46">
        <v>3</v>
      </c>
      <c r="AO41" s="40" t="s">
        <v>119</v>
      </c>
      <c r="AP41" s="42">
        <v>36.431894183820766</v>
      </c>
      <c r="AQ41" s="42">
        <v>3.6666666666666665</v>
      </c>
      <c r="AR41" s="42" t="s">
        <v>135</v>
      </c>
      <c r="AS41" s="42">
        <v>1.1111111111111114</v>
      </c>
      <c r="AT41" s="42">
        <f>SUM(AQ41:AS41)</f>
        <v>4.7777777777777777</v>
      </c>
      <c r="AU41" s="42">
        <v>4.2888888888888888</v>
      </c>
      <c r="AV41" s="42">
        <v>9.7644444444444449</v>
      </c>
      <c r="AW41" s="48" t="s">
        <v>235</v>
      </c>
      <c r="AX41" s="49" t="s">
        <v>236</v>
      </c>
      <c r="AY41" s="162" t="s">
        <v>237</v>
      </c>
      <c r="AZ41" s="163"/>
      <c r="BA41" s="50"/>
      <c r="BB41" s="50">
        <v>1</v>
      </c>
      <c r="BC41" s="50">
        <v>2</v>
      </c>
      <c r="BD41" s="50"/>
      <c r="BE41" s="51">
        <v>1</v>
      </c>
      <c r="BF41" s="172"/>
      <c r="BI41" s="139">
        <f t="shared" si="3"/>
        <v>0.27087811186944827</v>
      </c>
      <c r="BJ41" s="139">
        <f t="shared" si="6"/>
        <v>0.59265945011778509</v>
      </c>
      <c r="BP41" s="176"/>
      <c r="BQ41" s="177"/>
      <c r="BR41" s="178"/>
      <c r="BS41" s="178"/>
    </row>
    <row r="42" spans="1:71" ht="14.5" x14ac:dyDescent="0.35">
      <c r="A42">
        <v>14</v>
      </c>
      <c r="B42" s="54">
        <v>32</v>
      </c>
      <c r="C42" s="55" t="s">
        <v>212</v>
      </c>
      <c r="D42" s="54" t="s">
        <v>213</v>
      </c>
      <c r="E42" s="55" t="s">
        <v>181</v>
      </c>
      <c r="F42" s="54" t="s">
        <v>214</v>
      </c>
      <c r="G42" s="54" t="s">
        <v>67</v>
      </c>
      <c r="H42" s="55"/>
      <c r="I42" s="56">
        <v>2384</v>
      </c>
      <c r="J42" s="56">
        <v>2450</v>
      </c>
      <c r="K42" s="56">
        <f t="shared" si="0"/>
        <v>66</v>
      </c>
      <c r="L42" s="56">
        <v>2170.1</v>
      </c>
      <c r="M42" s="56">
        <v>2231.6999999999998</v>
      </c>
      <c r="N42" s="56">
        <v>61.599999999999909</v>
      </c>
      <c r="O42" s="56" t="s">
        <v>215</v>
      </c>
      <c r="P42" s="106"/>
      <c r="Q42" s="55" t="s">
        <v>216</v>
      </c>
      <c r="R42" s="54" t="s">
        <v>70</v>
      </c>
      <c r="S42" s="56" t="s">
        <v>106</v>
      </c>
      <c r="T42" s="56"/>
      <c r="U42" s="56" t="s">
        <v>72</v>
      </c>
      <c r="V42" s="56" t="s">
        <v>89</v>
      </c>
      <c r="W42" s="57">
        <v>13</v>
      </c>
      <c r="X42" s="58"/>
      <c r="Y42" s="56">
        <v>2392</v>
      </c>
      <c r="Z42" s="56">
        <v>2404.96</v>
      </c>
      <c r="AA42" s="56">
        <f t="shared" si="7"/>
        <v>12.960000000000036</v>
      </c>
      <c r="AB42" s="56">
        <v>2177.5</v>
      </c>
      <c r="AC42" s="56">
        <v>2189.5</v>
      </c>
      <c r="AD42" s="157">
        <v>0</v>
      </c>
      <c r="AE42" s="56"/>
      <c r="AF42" s="76"/>
      <c r="AG42" s="59">
        <v>44</v>
      </c>
      <c r="AH42" s="56">
        <v>7.9545454545454533</v>
      </c>
      <c r="AI42" s="56">
        <v>1.0062203232110709</v>
      </c>
      <c r="AJ42" s="56">
        <v>1.1196443836746977</v>
      </c>
      <c r="AK42" s="60">
        <v>0.94222435914146574</v>
      </c>
      <c r="AL42" s="56">
        <v>1.3304724439904629</v>
      </c>
      <c r="AM42" s="60">
        <v>2.6877272727272739</v>
      </c>
      <c r="AN42" s="59">
        <v>4</v>
      </c>
      <c r="AO42" s="54" t="s">
        <v>208</v>
      </c>
      <c r="AP42" s="56">
        <v>34.686272713492485</v>
      </c>
      <c r="AQ42" s="56">
        <v>1.7777777777777779</v>
      </c>
      <c r="AR42" s="56" t="s">
        <v>135</v>
      </c>
      <c r="AS42" s="56">
        <v>0.44444444444444448</v>
      </c>
      <c r="AT42" s="56">
        <f>SUM(AQ42:AS42)</f>
        <v>2.2222222222222223</v>
      </c>
      <c r="AU42" s="56">
        <v>6.0583333333333336</v>
      </c>
      <c r="AV42" s="56">
        <v>15.166666666666666</v>
      </c>
      <c r="AW42" s="61" t="s">
        <v>84</v>
      </c>
      <c r="AX42" s="62">
        <v>9.1999999999999993</v>
      </c>
      <c r="AY42" s="162" t="s">
        <v>217</v>
      </c>
      <c r="AZ42" s="163"/>
      <c r="BA42" s="63"/>
      <c r="BB42" s="63"/>
      <c r="BC42" s="63"/>
      <c r="BD42" s="63">
        <v>2</v>
      </c>
      <c r="BE42" s="64"/>
      <c r="BF42" s="173"/>
      <c r="BI42" s="139">
        <f t="shared" si="3"/>
        <v>0.17742002453323191</v>
      </c>
      <c r="BJ42" s="139">
        <f t="shared" si="6"/>
        <v>0.21082806031576529</v>
      </c>
      <c r="BP42" s="176"/>
      <c r="BQ42" s="177"/>
      <c r="BR42" s="4"/>
      <c r="BS42" s="4"/>
    </row>
    <row r="43" spans="1:71" ht="14.5" x14ac:dyDescent="0.35">
      <c r="A43">
        <v>23</v>
      </c>
      <c r="B43" s="28">
        <v>33</v>
      </c>
      <c r="C43" s="149" t="s">
        <v>224</v>
      </c>
      <c r="D43" s="28" t="s">
        <v>225</v>
      </c>
      <c r="E43" s="149" t="s">
        <v>181</v>
      </c>
      <c r="F43" s="28" t="s">
        <v>226</v>
      </c>
      <c r="G43" s="28" t="s">
        <v>67</v>
      </c>
      <c r="H43" s="149"/>
      <c r="I43" s="29">
        <v>2993</v>
      </c>
      <c r="J43" s="29">
        <v>3065</v>
      </c>
      <c r="K43" s="29">
        <f t="shared" si="0"/>
        <v>72</v>
      </c>
      <c r="L43" s="29">
        <v>2959.6</v>
      </c>
      <c r="M43" s="29">
        <v>3030.1</v>
      </c>
      <c r="N43" s="29">
        <v>70.5</v>
      </c>
      <c r="O43" s="29" t="s">
        <v>227</v>
      </c>
      <c r="P43" s="150"/>
      <c r="Q43" s="149" t="s">
        <v>216</v>
      </c>
      <c r="R43" s="28" t="s">
        <v>70</v>
      </c>
      <c r="S43" s="29" t="s">
        <v>106</v>
      </c>
      <c r="T43" s="29"/>
      <c r="U43" s="29" t="s">
        <v>72</v>
      </c>
      <c r="V43" s="29" t="s">
        <v>73</v>
      </c>
      <c r="W43" s="30">
        <v>37.899999999999899</v>
      </c>
      <c r="X43" s="31"/>
      <c r="Y43" s="29">
        <v>3011</v>
      </c>
      <c r="Z43" s="29">
        <v>3051.13</v>
      </c>
      <c r="AA43" s="29">
        <f t="shared" si="7"/>
        <v>40.130000000000109</v>
      </c>
      <c r="AB43" s="29">
        <v>2977.2</v>
      </c>
      <c r="AC43" s="29">
        <v>3016.4</v>
      </c>
      <c r="AD43" s="155">
        <v>2.23</v>
      </c>
      <c r="AE43" s="29"/>
      <c r="AF43" s="109"/>
      <c r="AG43" s="32">
        <v>126</v>
      </c>
      <c r="AH43" s="29">
        <v>8.809523809523812</v>
      </c>
      <c r="AI43" s="29">
        <v>2.2308240548547968</v>
      </c>
      <c r="AJ43" s="33">
        <v>0.65715194590223625</v>
      </c>
      <c r="AK43" s="33">
        <v>0.11056279154805684</v>
      </c>
      <c r="AL43" s="29">
        <v>3.905913318183448</v>
      </c>
      <c r="AM43" s="33">
        <v>2.6636000000000033</v>
      </c>
      <c r="AN43" s="32">
        <v>7</v>
      </c>
      <c r="AO43" s="28" t="s">
        <v>228</v>
      </c>
      <c r="AP43" s="29">
        <v>33.487979583790192</v>
      </c>
      <c r="AQ43" s="29">
        <v>3.9047619047619051</v>
      </c>
      <c r="AR43" s="29">
        <v>0.14285714285714285</v>
      </c>
      <c r="AS43" s="29">
        <v>2.4761904761904767</v>
      </c>
      <c r="AT43" s="29">
        <f>SUM(AQ43:AS43)</f>
        <v>6.5238095238095255</v>
      </c>
      <c r="AU43" s="29">
        <v>2.4333333333333331</v>
      </c>
      <c r="AV43" s="29">
        <v>12.917460317460318</v>
      </c>
      <c r="AW43" s="34" t="s">
        <v>229</v>
      </c>
      <c r="AX43" s="36" t="s">
        <v>230</v>
      </c>
      <c r="AY43" s="160" t="s">
        <v>343</v>
      </c>
      <c r="AZ43" s="161"/>
      <c r="BA43" s="37">
        <v>1</v>
      </c>
      <c r="BB43" s="37"/>
      <c r="BC43" s="37">
        <v>1</v>
      </c>
      <c r="BD43" s="37"/>
      <c r="BE43" s="38"/>
      <c r="BF43" s="174"/>
      <c r="BI43" s="139">
        <f t="shared" si="3"/>
        <v>0.54658915435417943</v>
      </c>
      <c r="BJ43" s="139">
        <f t="shared" si="6"/>
        <v>3.2487613722812116</v>
      </c>
      <c r="BP43" s="176"/>
      <c r="BQ43" s="177"/>
      <c r="BR43" s="178"/>
      <c r="BS43" s="178"/>
    </row>
    <row r="44" spans="1:71" ht="14.5" x14ac:dyDescent="0.35">
      <c r="A44">
        <v>30</v>
      </c>
      <c r="B44" s="54">
        <v>34</v>
      </c>
      <c r="C44" s="75" t="s">
        <v>205</v>
      </c>
      <c r="D44" s="54" t="s">
        <v>206</v>
      </c>
      <c r="E44" s="55" t="s">
        <v>79</v>
      </c>
      <c r="F44" s="54" t="s">
        <v>207</v>
      </c>
      <c r="G44" s="54" t="s">
        <v>67</v>
      </c>
      <c r="H44" s="55"/>
      <c r="I44" s="56">
        <v>2262</v>
      </c>
      <c r="J44" s="56">
        <v>2376</v>
      </c>
      <c r="K44" s="56">
        <f t="shared" si="0"/>
        <v>114</v>
      </c>
      <c r="L44" s="56">
        <v>2255.4</v>
      </c>
      <c r="M44" s="56">
        <v>2369.4</v>
      </c>
      <c r="N44" s="56">
        <v>114</v>
      </c>
      <c r="O44" s="56" t="s">
        <v>81</v>
      </c>
      <c r="P44" s="106"/>
      <c r="Q44" s="55" t="s">
        <v>69</v>
      </c>
      <c r="R44" s="54" t="s">
        <v>70</v>
      </c>
      <c r="S44" s="56" t="s">
        <v>71</v>
      </c>
      <c r="T44" s="56"/>
      <c r="U44" s="56" t="s">
        <v>72</v>
      </c>
      <c r="V44" s="56" t="s">
        <v>89</v>
      </c>
      <c r="W44" s="57">
        <v>111.7</v>
      </c>
      <c r="X44" s="58"/>
      <c r="Y44" s="54">
        <v>2260.4999999999986</v>
      </c>
      <c r="Z44" s="54">
        <v>2376.3000000000038</v>
      </c>
      <c r="AA44" s="56">
        <v>114.5</v>
      </c>
      <c r="AB44" s="56">
        <v>2253.9</v>
      </c>
      <c r="AC44" s="56">
        <v>2369.6999999999998</v>
      </c>
      <c r="AD44" s="157">
        <v>2.8</v>
      </c>
      <c r="AE44" s="56" t="str">
        <f t="shared" ref="AE44" si="8">IF(Z44&gt;=J44,"BPU","-")</f>
        <v>BPU</v>
      </c>
      <c r="AF44" s="76"/>
      <c r="AG44" s="59">
        <v>111</v>
      </c>
      <c r="AH44" s="56">
        <v>9.0081081081081056</v>
      </c>
      <c r="AI44" s="56">
        <v>3.4897568292148096</v>
      </c>
      <c r="AJ44" s="56">
        <v>1.1843328217614915</v>
      </c>
      <c r="AK44" s="106">
        <v>0.48</v>
      </c>
      <c r="AL44" s="106">
        <v>2.9</v>
      </c>
      <c r="AM44" s="60">
        <v>2.6566972477064219</v>
      </c>
      <c r="AN44" s="59">
        <v>11</v>
      </c>
      <c r="AO44" s="54" t="s">
        <v>208</v>
      </c>
      <c r="AP44" s="56">
        <v>35.434250251654589</v>
      </c>
      <c r="AQ44" s="56">
        <v>1.7575757575757576</v>
      </c>
      <c r="AR44" s="56">
        <v>0.18181818181818185</v>
      </c>
      <c r="AS44" s="56">
        <v>1.9393939393939397</v>
      </c>
      <c r="AT44" s="56">
        <f>SUM(AQ44:AS44)</f>
        <v>3.8787878787878789</v>
      </c>
      <c r="AU44" s="56">
        <v>6.4</v>
      </c>
      <c r="AV44" s="56">
        <v>12.000000000000002</v>
      </c>
      <c r="AW44" s="61" t="s">
        <v>209</v>
      </c>
      <c r="AX44" s="62" t="s">
        <v>210</v>
      </c>
      <c r="AY44" s="164" t="s">
        <v>211</v>
      </c>
      <c r="AZ44" s="165"/>
      <c r="BA44" s="175">
        <v>5</v>
      </c>
      <c r="BB44" s="63">
        <v>2</v>
      </c>
      <c r="BC44" s="63">
        <v>3</v>
      </c>
      <c r="BD44" s="63"/>
      <c r="BE44" s="64"/>
      <c r="BF44" s="173"/>
      <c r="BI44" s="139">
        <f t="shared" si="3"/>
        <v>0.70433282176149148</v>
      </c>
      <c r="BJ44" s="139">
        <f t="shared" si="6"/>
        <v>1.7156671782385085</v>
      </c>
      <c r="BP44" s="176"/>
      <c r="BQ44" s="177"/>
      <c r="BR44" s="178"/>
      <c r="BS44" s="178"/>
    </row>
    <row r="45" spans="1:71" ht="8.15" customHeight="1" x14ac:dyDescent="0.35">
      <c r="B45" s="122"/>
      <c r="C45" s="15"/>
      <c r="D45" s="15"/>
      <c r="E45" s="15"/>
      <c r="F45" s="15"/>
      <c r="G45" s="122"/>
      <c r="H45" s="15"/>
      <c r="I45" s="15"/>
      <c r="J45" s="15"/>
      <c r="K45" s="15"/>
      <c r="L45" s="15"/>
      <c r="M45" s="15"/>
      <c r="N45" s="15"/>
      <c r="O45" s="15"/>
      <c r="P45" s="123"/>
      <c r="Q45" s="15"/>
      <c r="R45" s="122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24"/>
      <c r="AE45" s="15"/>
      <c r="AF45" s="15"/>
      <c r="AG45" s="122"/>
      <c r="AH45" s="122"/>
      <c r="AI45" s="122"/>
      <c r="AJ45" s="122"/>
      <c r="AK45" s="122"/>
      <c r="AL45" s="122"/>
      <c r="AM45" s="122"/>
      <c r="AN45" s="125"/>
      <c r="AO45" s="15"/>
      <c r="AP45" s="122"/>
      <c r="AQ45" s="122"/>
      <c r="AR45" s="122"/>
      <c r="AS45" s="122"/>
      <c r="AT45" s="122"/>
      <c r="AU45" s="122"/>
      <c r="AV45" s="122"/>
      <c r="AW45" s="15"/>
      <c r="AX45" s="15"/>
      <c r="AY45" s="15"/>
      <c r="AZ45" s="15"/>
      <c r="BA45" s="122"/>
      <c r="BB45" s="122"/>
      <c r="BC45" s="122"/>
      <c r="BD45" s="122"/>
      <c r="BE45" s="122"/>
      <c r="BF45" s="15"/>
      <c r="BI45" s="6"/>
      <c r="BP45" s="176"/>
      <c r="BQ45" s="177"/>
      <c r="BR45" s="178"/>
      <c r="BS45" s="178"/>
    </row>
    <row r="46" spans="1:71" ht="15.65" customHeight="1" x14ac:dyDescent="0.35">
      <c r="B46" s="122"/>
      <c r="C46" s="146">
        <v>1</v>
      </c>
      <c r="D46" s="144" t="s">
        <v>335</v>
      </c>
      <c r="E46" s="15"/>
      <c r="F46" s="15"/>
      <c r="G46" s="122"/>
      <c r="H46" s="15"/>
      <c r="I46" s="15"/>
      <c r="J46" s="15"/>
      <c r="K46" s="126"/>
      <c r="L46" s="15"/>
      <c r="M46" s="15"/>
      <c r="N46" s="15"/>
      <c r="O46" s="127" t="s">
        <v>305</v>
      </c>
      <c r="P46" s="128"/>
      <c r="Q46" s="143" t="s">
        <v>330</v>
      </c>
      <c r="R46" s="140" t="s">
        <v>306</v>
      </c>
      <c r="S46" s="141"/>
      <c r="T46" s="15"/>
      <c r="U46" s="15"/>
      <c r="V46" s="15"/>
      <c r="W46" s="15"/>
      <c r="X46" s="142" t="s">
        <v>329</v>
      </c>
      <c r="Y46" s="15"/>
      <c r="Z46" s="15"/>
      <c r="AA46" s="15"/>
      <c r="AB46" s="15"/>
      <c r="AC46" s="15"/>
      <c r="AD46" s="15"/>
      <c r="AE46" s="15"/>
      <c r="AF46" s="15"/>
      <c r="AG46" s="122"/>
      <c r="AH46" s="122"/>
      <c r="AI46" s="122"/>
      <c r="AJ46" s="122"/>
      <c r="AK46" s="122"/>
      <c r="AL46" s="122"/>
      <c r="AM46" s="15"/>
      <c r="AN46" s="15"/>
      <c r="AO46" s="145" t="s">
        <v>307</v>
      </c>
      <c r="AP46" s="129"/>
      <c r="AQ46" s="122"/>
      <c r="AR46" s="122"/>
      <c r="AS46" s="122"/>
      <c r="AT46" s="122"/>
      <c r="AU46" s="122"/>
      <c r="AV46" s="122"/>
      <c r="AW46" s="15"/>
      <c r="AX46" s="15"/>
      <c r="AY46" s="130" t="s">
        <v>323</v>
      </c>
      <c r="AZ46" s="130" t="s">
        <v>323</v>
      </c>
      <c r="BA46" s="9">
        <v>1</v>
      </c>
      <c r="BB46" s="9">
        <v>2</v>
      </c>
      <c r="BC46" s="9">
        <v>3</v>
      </c>
      <c r="BD46" s="9">
        <v>4</v>
      </c>
      <c r="BE46" s="9">
        <v>5</v>
      </c>
      <c r="BF46" s="15"/>
      <c r="BI46" s="6"/>
      <c r="BP46" s="176"/>
      <c r="BQ46" s="177"/>
      <c r="BR46" s="178"/>
      <c r="BS46" s="179"/>
    </row>
    <row r="47" spans="1:71" ht="15" customHeight="1" x14ac:dyDescent="0.35">
      <c r="B47" s="122"/>
      <c r="C47" s="147" t="s">
        <v>308</v>
      </c>
      <c r="D47" s="145" t="s">
        <v>309</v>
      </c>
      <c r="E47" s="15"/>
      <c r="F47" s="15"/>
      <c r="G47" s="122"/>
      <c r="H47" s="15"/>
      <c r="I47" s="15"/>
      <c r="J47" s="15"/>
      <c r="K47" s="15"/>
      <c r="L47" s="15"/>
      <c r="M47" s="15"/>
      <c r="N47" s="15"/>
      <c r="O47" s="15"/>
      <c r="P47" s="123"/>
      <c r="Q47" s="15"/>
      <c r="R47" s="122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22"/>
      <c r="AH47" s="122"/>
      <c r="AI47" s="122"/>
      <c r="AJ47" s="122"/>
      <c r="AK47" s="122"/>
      <c r="AL47" s="122"/>
      <c r="AM47" s="15"/>
      <c r="AN47" s="15"/>
      <c r="AO47" s="145" t="s">
        <v>310</v>
      </c>
      <c r="AP47" s="129"/>
      <c r="AQ47" s="122"/>
      <c r="AR47" s="122"/>
      <c r="AS47" s="122"/>
      <c r="AT47" s="122"/>
      <c r="AU47" s="122"/>
      <c r="AV47" s="122"/>
      <c r="AW47" s="15"/>
      <c r="AX47" s="15"/>
      <c r="AY47" s="130" t="s">
        <v>311</v>
      </c>
      <c r="AZ47" s="130" t="s">
        <v>311</v>
      </c>
      <c r="BA47" s="9" t="s">
        <v>324</v>
      </c>
      <c r="BB47" s="9" t="s">
        <v>325</v>
      </c>
      <c r="BC47" s="9" t="s">
        <v>326</v>
      </c>
      <c r="BD47" s="9" t="s">
        <v>327</v>
      </c>
      <c r="BE47" s="9" t="s">
        <v>328</v>
      </c>
      <c r="BF47" s="15"/>
      <c r="BI47" s="6"/>
    </row>
    <row r="48" spans="1:71" ht="15" customHeight="1" x14ac:dyDescent="0.35">
      <c r="B48" s="122"/>
      <c r="C48" s="148" t="s">
        <v>308</v>
      </c>
      <c r="D48" s="144" t="s">
        <v>312</v>
      </c>
      <c r="E48" s="15"/>
      <c r="F48" s="15"/>
      <c r="G48" s="122"/>
      <c r="H48" s="15"/>
      <c r="I48" s="15"/>
      <c r="J48" s="15"/>
      <c r="K48" s="15"/>
      <c r="L48" s="15"/>
      <c r="M48" s="15"/>
      <c r="N48" s="15"/>
      <c r="O48" s="15"/>
      <c r="P48" s="123"/>
      <c r="Q48" s="15"/>
      <c r="R48" s="122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22"/>
      <c r="AH48" s="122"/>
      <c r="AI48" s="122"/>
      <c r="AJ48" s="122"/>
      <c r="AK48" s="122"/>
      <c r="AL48" s="122"/>
      <c r="AM48" s="15"/>
      <c r="AN48" s="15"/>
      <c r="AO48" s="15"/>
      <c r="AP48" s="122"/>
      <c r="AQ48" s="122"/>
      <c r="AR48" s="122"/>
      <c r="AS48" s="122"/>
      <c r="AT48" s="122"/>
      <c r="AU48" s="122"/>
      <c r="AV48" s="122"/>
      <c r="AW48" s="15"/>
      <c r="AX48" s="15"/>
      <c r="AY48" s="15"/>
      <c r="AZ48" s="15"/>
      <c r="BA48" s="122"/>
      <c r="BB48" s="122"/>
      <c r="BC48" s="122"/>
      <c r="BD48" s="122"/>
      <c r="BE48" s="122"/>
      <c r="BF48" s="15"/>
      <c r="BI48" s="6"/>
    </row>
    <row r="49" spans="14:61" ht="15" customHeight="1" x14ac:dyDescent="0.35">
      <c r="N49" s="101">
        <f>MIN(N7:N44)</f>
        <v>3</v>
      </c>
      <c r="AH49" s="4">
        <f>MIN(AH7:AH44)</f>
        <v>3.4</v>
      </c>
      <c r="AJ49" s="101">
        <f>MIN(AJ7:AJ44)</f>
        <v>0.01</v>
      </c>
      <c r="AL49" s="101"/>
      <c r="AU49" s="25"/>
      <c r="AV49" s="2"/>
      <c r="BI49" s="6"/>
    </row>
    <row r="50" spans="14:61" ht="15" customHeight="1" x14ac:dyDescent="0.35">
      <c r="N50" s="4">
        <f>MAX(N7:N44)</f>
        <v>251.40000000000009</v>
      </c>
      <c r="AA50" s="4"/>
      <c r="AB50" s="4"/>
      <c r="AC50" s="4"/>
      <c r="AD50" s="159">
        <f>AA7-W7</f>
        <v>0</v>
      </c>
      <c r="AH50" s="4">
        <f>MAX(AH7:AH44)</f>
        <v>26.7</v>
      </c>
      <c r="AI50" s="10"/>
      <c r="AJ50" s="4">
        <f>MAX(AJ7:AJ44)</f>
        <v>1031.9849211701646</v>
      </c>
      <c r="AL50" s="4"/>
      <c r="AU50" s="25"/>
      <c r="AV50" s="2"/>
      <c r="BI50" s="6"/>
    </row>
    <row r="51" spans="14:61" ht="15" customHeight="1" x14ac:dyDescent="0.35">
      <c r="AD51" s="159">
        <f t="shared" ref="AD51" si="9">AA8-W8</f>
        <v>0</v>
      </c>
      <c r="AU51" s="25"/>
      <c r="AV51" s="2"/>
      <c r="BI51" s="6"/>
    </row>
    <row r="52" spans="14:61" ht="15" customHeight="1" x14ac:dyDescent="0.35">
      <c r="AD52" s="159"/>
      <c r="AU52" s="25"/>
      <c r="AV52" s="2"/>
      <c r="BI52" s="6"/>
    </row>
    <row r="53" spans="14:61" ht="15" customHeight="1" x14ac:dyDescent="0.35">
      <c r="AD53" s="159"/>
      <c r="AU53" s="25"/>
      <c r="AV53" s="2"/>
      <c r="BI53" s="6"/>
    </row>
    <row r="54" spans="14:61" ht="15" customHeight="1" x14ac:dyDescent="0.35">
      <c r="AD54" s="159"/>
      <c r="AU54" s="25"/>
      <c r="AV54" s="2"/>
      <c r="BI54" s="6"/>
    </row>
    <row r="55" spans="14:61" ht="15" customHeight="1" x14ac:dyDescent="0.35">
      <c r="AD55" s="159"/>
      <c r="AU55" s="25"/>
      <c r="AV55" s="2"/>
      <c r="BI55" s="6"/>
    </row>
    <row r="56" spans="14:61" ht="15" customHeight="1" x14ac:dyDescent="0.35">
      <c r="AD56" s="159"/>
      <c r="AU56" s="25"/>
      <c r="AV56" s="2"/>
      <c r="BI56" s="6"/>
    </row>
    <row r="57" spans="14:61" ht="15" customHeight="1" x14ac:dyDescent="0.35">
      <c r="AD57" s="159"/>
      <c r="AU57" s="25"/>
      <c r="AV57" s="2"/>
      <c r="BI57" s="6"/>
    </row>
    <row r="58" spans="14:61" ht="15" customHeight="1" x14ac:dyDescent="0.35">
      <c r="AD58" s="159"/>
      <c r="AU58" s="25"/>
      <c r="AV58" s="2"/>
      <c r="BI58" s="6"/>
    </row>
    <row r="59" spans="14:61" ht="15" customHeight="1" x14ac:dyDescent="0.35">
      <c r="AD59" s="159"/>
      <c r="AU59" s="25"/>
      <c r="AV59" s="2"/>
      <c r="BI59" s="6"/>
    </row>
    <row r="60" spans="14:61" ht="15" customHeight="1" x14ac:dyDescent="0.35">
      <c r="AD60" s="159"/>
      <c r="AU60" s="25"/>
      <c r="AV60" s="2"/>
      <c r="BI60" s="6"/>
    </row>
    <row r="61" spans="14:61" ht="15" customHeight="1" x14ac:dyDescent="0.35">
      <c r="AD61" s="159"/>
      <c r="AU61" s="25"/>
      <c r="AV61" s="2"/>
      <c r="BI61" s="6"/>
    </row>
    <row r="62" spans="14:61" ht="15" customHeight="1" x14ac:dyDescent="0.35">
      <c r="AD62" s="159"/>
      <c r="AU62" s="25"/>
      <c r="AV62" s="2"/>
      <c r="BI62" s="6"/>
    </row>
    <row r="63" spans="14:61" ht="15" customHeight="1" x14ac:dyDescent="0.35">
      <c r="AD63" s="159"/>
      <c r="AU63" s="25"/>
      <c r="AV63" s="2"/>
      <c r="BI63" s="6"/>
    </row>
    <row r="64" spans="14:61" ht="15" customHeight="1" x14ac:dyDescent="0.35">
      <c r="AD64" s="159"/>
      <c r="AU64" s="25"/>
      <c r="AV64" s="2"/>
      <c r="BI64" s="6"/>
    </row>
    <row r="65" spans="30:61" ht="15" customHeight="1" x14ac:dyDescent="0.35">
      <c r="AD65" s="159"/>
      <c r="AU65" s="25"/>
      <c r="AV65" s="2"/>
      <c r="BI65" s="6"/>
    </row>
    <row r="66" spans="30:61" ht="15" customHeight="1" x14ac:dyDescent="0.35">
      <c r="AD66" s="159"/>
      <c r="AU66" s="25"/>
      <c r="AV66" s="2"/>
      <c r="BI66" s="6"/>
    </row>
    <row r="67" spans="30:61" ht="15" customHeight="1" x14ac:dyDescent="0.35">
      <c r="AD67" s="159"/>
      <c r="AU67" s="25"/>
      <c r="AV67" s="2"/>
      <c r="BI67" s="6"/>
    </row>
    <row r="68" spans="30:61" ht="15" customHeight="1" x14ac:dyDescent="0.35">
      <c r="AD68" s="159"/>
      <c r="AU68" s="25"/>
      <c r="AV68" s="2"/>
      <c r="BI68" s="6"/>
    </row>
    <row r="69" spans="30:61" ht="15" customHeight="1" x14ac:dyDescent="0.35">
      <c r="AD69" s="159"/>
      <c r="AU69" s="25"/>
      <c r="AV69" s="2"/>
      <c r="BI69" s="6"/>
    </row>
    <row r="70" spans="30:61" ht="15" customHeight="1" x14ac:dyDescent="0.35">
      <c r="AD70" s="159"/>
      <c r="AU70" s="25"/>
      <c r="AV70" s="2"/>
      <c r="BI70" s="6"/>
    </row>
    <row r="71" spans="30:61" ht="15" customHeight="1" x14ac:dyDescent="0.35">
      <c r="AD71" s="159"/>
      <c r="AU71" s="25"/>
      <c r="AV71" s="2"/>
      <c r="BI71" s="6"/>
    </row>
    <row r="72" spans="30:61" ht="15" customHeight="1" x14ac:dyDescent="0.35">
      <c r="AD72" s="159"/>
      <c r="AU72" s="25"/>
      <c r="AV72" s="2"/>
      <c r="BI72" s="6"/>
    </row>
    <row r="73" spans="30:61" ht="15" customHeight="1" x14ac:dyDescent="0.35">
      <c r="AD73" s="159"/>
      <c r="AU73" s="25"/>
      <c r="AV73" s="2"/>
      <c r="BI73" s="6"/>
    </row>
    <row r="74" spans="30:61" ht="15" customHeight="1" x14ac:dyDescent="0.35">
      <c r="AD74" s="159"/>
      <c r="AU74" s="25"/>
      <c r="AV74" s="2"/>
      <c r="BI74" s="6"/>
    </row>
    <row r="75" spans="30:61" ht="15" customHeight="1" x14ac:dyDescent="0.35">
      <c r="AD75" s="159"/>
      <c r="AU75" s="25"/>
      <c r="AV75" s="2"/>
      <c r="BI75" s="6"/>
    </row>
    <row r="76" spans="30:61" ht="15" customHeight="1" x14ac:dyDescent="0.35">
      <c r="AD76" s="159"/>
      <c r="AU76" s="25"/>
      <c r="AV76" s="2"/>
      <c r="BI76" s="6"/>
    </row>
    <row r="77" spans="30:61" ht="15" customHeight="1" x14ac:dyDescent="0.35">
      <c r="AD77" s="159"/>
      <c r="AU77" s="25"/>
      <c r="AV77" s="2"/>
      <c r="BI77" s="6"/>
    </row>
    <row r="78" spans="30:61" ht="15" customHeight="1" x14ac:dyDescent="0.35">
      <c r="AD78" s="159"/>
      <c r="AU78" s="25"/>
      <c r="AV78" s="2"/>
      <c r="BI78" s="6"/>
    </row>
    <row r="79" spans="30:61" ht="15" customHeight="1" x14ac:dyDescent="0.35">
      <c r="AD79" s="159"/>
      <c r="AU79" s="25"/>
      <c r="AV79" s="2"/>
      <c r="BI79" s="6"/>
    </row>
    <row r="80" spans="30:61" ht="15" customHeight="1" x14ac:dyDescent="0.35">
      <c r="AD80" s="159"/>
      <c r="AU80" s="25"/>
      <c r="AV80" s="2"/>
      <c r="BI80" s="6"/>
    </row>
    <row r="81" spans="30:61" ht="15" customHeight="1" x14ac:dyDescent="0.35">
      <c r="AD81" s="159"/>
      <c r="AU81" s="25"/>
      <c r="AV81" s="2"/>
      <c r="BI81" s="6"/>
    </row>
    <row r="82" spans="30:61" ht="15" customHeight="1" x14ac:dyDescent="0.35">
      <c r="AD82" s="159"/>
      <c r="AU82" s="25"/>
      <c r="AV82" s="2"/>
      <c r="BI82" s="6"/>
    </row>
    <row r="83" spans="30:61" ht="15" customHeight="1" x14ac:dyDescent="0.35">
      <c r="AD83" s="159"/>
      <c r="AU83" s="25"/>
      <c r="AV83" s="2"/>
      <c r="BI83" s="6"/>
    </row>
    <row r="84" spans="30:61" ht="15" customHeight="1" x14ac:dyDescent="0.35">
      <c r="AD84" s="159"/>
      <c r="AU84" s="25"/>
      <c r="AV84" s="2"/>
    </row>
    <row r="85" spans="30:61" ht="15" customHeight="1" x14ac:dyDescent="0.35">
      <c r="AD85" s="159"/>
      <c r="AU85" s="25"/>
      <c r="AV85" s="2"/>
    </row>
    <row r="86" spans="30:61" ht="15" customHeight="1" x14ac:dyDescent="0.35">
      <c r="AD86" s="159"/>
    </row>
    <row r="87" spans="30:61" ht="15" customHeight="1" x14ac:dyDescent="0.35">
      <c r="AD87" s="159"/>
    </row>
    <row r="88" spans="30:61" ht="15" customHeight="1" x14ac:dyDescent="0.35">
      <c r="AD88" s="159"/>
    </row>
    <row r="99" spans="22:22" ht="15" customHeight="1" x14ac:dyDescent="0.35">
      <c r="V99" t="s">
        <v>313</v>
      </c>
    </row>
  </sheetData>
  <sortState xmlns:xlrd2="http://schemas.microsoft.com/office/spreadsheetml/2017/richdata2" ref="BP9:BS46">
    <sortCondition ref="BP9:BP46"/>
  </sortState>
  <mergeCells count="36">
    <mergeCell ref="G5:G6"/>
    <mergeCell ref="C5:C6"/>
    <mergeCell ref="B5:B6"/>
    <mergeCell ref="D5:D6"/>
    <mergeCell ref="E5:E6"/>
    <mergeCell ref="F5:F6"/>
    <mergeCell ref="M5:M6"/>
    <mergeCell ref="AX5:AX6"/>
    <mergeCell ref="AW5:AW6"/>
    <mergeCell ref="AU5:AU6"/>
    <mergeCell ref="AV5:AV6"/>
    <mergeCell ref="N5:N6"/>
    <mergeCell ref="P5:P6"/>
    <mergeCell ref="Q5:Q6"/>
    <mergeCell ref="S5:S6"/>
    <mergeCell ref="T5:T6"/>
    <mergeCell ref="U5:U6"/>
    <mergeCell ref="V5:V6"/>
    <mergeCell ref="W5:W6"/>
    <mergeCell ref="X5:X6"/>
    <mergeCell ref="AD5:AD6"/>
    <mergeCell ref="O5:O6"/>
    <mergeCell ref="H5:H6"/>
    <mergeCell ref="I5:I6"/>
    <mergeCell ref="J5:J6"/>
    <mergeCell ref="K5:K6"/>
    <mergeCell ref="L5:L6"/>
    <mergeCell ref="R5:R6"/>
    <mergeCell ref="AE5:AE6"/>
    <mergeCell ref="BF5:BF6"/>
    <mergeCell ref="AF5:AF6"/>
    <mergeCell ref="BA5:BA6"/>
    <mergeCell ref="BB5:BB6"/>
    <mergeCell ref="BC5:BC6"/>
    <mergeCell ref="BD5:BD6"/>
    <mergeCell ref="BE5:BE6"/>
  </mergeCells>
  <phoneticPr fontId="3" type="noConversion"/>
  <conditionalFormatting sqref="AQ7:AQ4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7:AS4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7:AR4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7:AS4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7:AS4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7:AT4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7:AU4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{C9E17752-A587-46FA-A0A4-88F37702916C}</x14:id>
        </ext>
      </extLst>
    </cfRule>
  </conditionalFormatting>
  <conditionalFormatting sqref="AV7:AV30 AV32:AV4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V7:AV4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9E17752-A587-46FA-A0A4-88F37702916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AU7:AU43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FF011-8869-4DB5-8B1C-54579A0C8A93}">
  <dimension ref="A7"/>
  <sheetViews>
    <sheetView topLeftCell="A4" zoomScale="70" zoomScaleNormal="70" workbookViewId="0">
      <selection activeCell="X45" sqref="X45"/>
    </sheetView>
  </sheetViews>
  <sheetFormatPr defaultRowHeight="14.5" x14ac:dyDescent="0.35"/>
  <cols>
    <col min="1" max="1" width="66.26953125" customWidth="1"/>
  </cols>
  <sheetData>
    <row r="7" ht="19" customHeight="1" x14ac:dyDescent="0.35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st_x0020_Country_x002f_Region xmlns="1beda37d-d8cf-4db6-9bcb-408f75ef620d" xsi:nil="true"/>
    <Put xmlns="1beda37d-d8cf-4db6-9bcb-408f75ef620d" xsi:nil="true"/>
    <Vergunning xmlns="1beda37d-d8cf-4db6-9bcb-408f75ef620d" xsi:nil="true"/>
    <WorkCountry xmlns="http://schemas.microsoft.com/sharepoint/v3" xsi:nil="true"/>
    <Vast_x0020_Operator xmlns="1beda37d-d8cf-4db6-9bcb-408f75ef620d">Enter Choice #1</Vast_x0020_Operator>
    <Document_x0020_Operator xmlns="1beda37d-d8cf-4db6-9bcb-408f75ef620d">Enter Choice #1</Document_x0020_Operator>
    <Field xmlns="1beda37d-d8cf-4db6-9bcb-408f75ef620d" xsi:nil="true"/>
    <_dlc_DocId xmlns="5c62f0ca-9c97-4278-af0e-ca262c9f4884">KY3N4E6X5AV2-623094689-109893</_dlc_DocId>
    <_dlc_DocIdUrl xmlns="5c62f0ca-9c97-4278-af0e-ca262c9f4884">
      <Url>https://ebnbv.sharepoint.com/sites/T0000005/_layouts/15/DocIdRedir.aspx?ID=KY3N4E6X5AV2-623094689-109893</Url>
      <Description>KY3N4E6X5AV2-623094689-109893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Vast" ma:contentTypeID="0x0101007B39660E7F3AD94E977F1C302CF429B800886B299705430447A7209BBAE5E114C7" ma:contentTypeVersion="3" ma:contentTypeDescription="" ma:contentTypeScope="" ma:versionID="4c951aadd709e1850812b4ae55153538">
  <xsd:schema xmlns:xsd="http://www.w3.org/2001/XMLSchema" xmlns:xs="http://www.w3.org/2001/XMLSchema" xmlns:p="http://schemas.microsoft.com/office/2006/metadata/properties" xmlns:ns1="http://schemas.microsoft.com/sharepoint/v3" xmlns:ns2="1beda37d-d8cf-4db6-9bcb-408f75ef620d" xmlns:ns3="5c62f0ca-9c97-4278-af0e-ca262c9f4884" targetNamespace="http://schemas.microsoft.com/office/2006/metadata/properties" ma:root="true" ma:fieldsID="9fa3169b30a2c9fba2cdf43c1e88db0d" ns1:_="" ns2:_="" ns3:_="">
    <xsd:import namespace="http://schemas.microsoft.com/sharepoint/v3"/>
    <xsd:import namespace="1beda37d-d8cf-4db6-9bcb-408f75ef620d"/>
    <xsd:import namespace="5c62f0ca-9c97-4278-af0e-ca262c9f4884"/>
    <xsd:element name="properties">
      <xsd:complexType>
        <xsd:sequence>
          <xsd:element name="documentManagement">
            <xsd:complexType>
              <xsd:all>
                <xsd:element ref="ns2:Document_x0020_Operator" minOccurs="0"/>
                <xsd:element ref="ns1:WorkCountry" minOccurs="0"/>
                <xsd:element ref="ns2:Vast_x0020_Operator" minOccurs="0"/>
                <xsd:element ref="ns2:Vast_x0020_Country_x002f_Region" minOccurs="0"/>
                <xsd:element ref="ns2:Vergunning" minOccurs="0"/>
                <xsd:element ref="ns2:Field" minOccurs="0"/>
                <xsd:element ref="ns2:Put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WorkCountry" ma:index="9" nillable="true" ma:displayName="Land/regio" ma:internalName="WorkCountr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da37d-d8cf-4db6-9bcb-408f75ef620d" elementFormDefault="qualified">
    <xsd:import namespace="http://schemas.microsoft.com/office/2006/documentManagement/types"/>
    <xsd:import namespace="http://schemas.microsoft.com/office/infopath/2007/PartnerControls"/>
    <xsd:element name="Document_x0020_Operator" ma:index="8" nillable="true" ma:displayName="Document Operator" ma:default="Enter Choice #1" ma:format="Dropdown" ma:internalName="Document_x0020_Operator">
      <xsd:simpleType>
        <xsd:restriction base="dms:Choice">
          <xsd:enumeration value="Enter Choice #1"/>
          <xsd:enumeration value="Enter Choice #2"/>
          <xsd:enumeration value="Enter Choice #3"/>
        </xsd:restriction>
      </xsd:simpleType>
    </xsd:element>
    <xsd:element name="Vast_x0020_Operator" ma:index="10" nillable="true" ma:displayName="Vast Operator" ma:default="Enter Choice #1" ma:format="Dropdown" ma:internalName="Vast_x0020_Operator">
      <xsd:simpleType>
        <xsd:restriction base="dms:Choice">
          <xsd:enumeration value="Enter Choice #1"/>
          <xsd:enumeration value="Enter Choice #2"/>
          <xsd:enumeration value="Enter Choice #3"/>
        </xsd:restriction>
      </xsd:simpleType>
    </xsd:element>
    <xsd:element name="Vast_x0020_Country_x002f_Region" ma:index="11" nillable="true" ma:displayName="Vast Country/Region" ma:internalName="Vast_x0020_Country_x002F_Region">
      <xsd:simpleType>
        <xsd:restriction base="dms:Text">
          <xsd:maxLength value="255"/>
        </xsd:restriction>
      </xsd:simpleType>
    </xsd:element>
    <xsd:element name="Vergunning" ma:index="12" nillable="true" ma:displayName="Vergunning" ma:internalName="Vergunning">
      <xsd:simpleType>
        <xsd:restriction base="dms:Text">
          <xsd:maxLength value="255"/>
        </xsd:restriction>
      </xsd:simpleType>
    </xsd:element>
    <xsd:element name="Field" ma:index="13" nillable="true" ma:displayName="Field" ma:internalName="Field">
      <xsd:simpleType>
        <xsd:restriction base="dms:Text">
          <xsd:maxLength value="255"/>
        </xsd:restriction>
      </xsd:simpleType>
    </xsd:element>
    <xsd:element name="Put" ma:index="14" nillable="true" ma:displayName="Put" ma:internalName="Pu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2f0ca-9c97-4278-af0e-ca262c9f4884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16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549d5a24-02b5-49fd-8bdc-1bb5cc71534e" ContentTypeId="0x0101007B39660E7F3AD94E977F1C302CF429B8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32677C1-F6B3-4BBA-86F1-91F8A4A6EB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CDFF1E-4496-4F6B-9D3A-DBB21E95E9E0}">
  <ds:schemaRefs>
    <ds:schemaRef ds:uri="http://schemas.microsoft.com/office/2006/metadata/properties"/>
    <ds:schemaRef ds:uri="http://schemas.microsoft.com/office/infopath/2007/PartnerControls"/>
    <ds:schemaRef ds:uri="d8f7ea30-add0-4955-8c78-26e068b513ef"/>
  </ds:schemaRefs>
</ds:datastoreItem>
</file>

<file path=customXml/itemProps3.xml><?xml version="1.0" encoding="utf-8"?>
<ds:datastoreItem xmlns:ds="http://schemas.openxmlformats.org/officeDocument/2006/customXml" ds:itemID="{0361D282-9805-4849-83D8-13A2FA88E913}"/>
</file>

<file path=customXml/itemProps4.xml><?xml version="1.0" encoding="utf-8"?>
<ds:datastoreItem xmlns:ds="http://schemas.openxmlformats.org/officeDocument/2006/customXml" ds:itemID="{3F0E3C2C-8906-4E0D-B16F-00F2527B80C8}"/>
</file>

<file path=customXml/itemProps5.xml><?xml version="1.0" encoding="utf-8"?>
<ds:datastoreItem xmlns:ds="http://schemas.openxmlformats.org/officeDocument/2006/customXml" ds:itemID="{53E9DADA-EA3B-4566-8CDC-78590412B8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Comparison table Final</vt:lpstr>
      <vt:lpstr>Mean Porosity-Kh x-plot</vt:lpstr>
      <vt:lpstr>Basins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Frans de Reuver</dc:creator>
  <cp:keywords/>
  <dc:description/>
  <cp:lastModifiedBy>Frans de Reuver</cp:lastModifiedBy>
  <cp:revision/>
  <cp:lastPrinted>2025-01-03T12:45:36Z</cp:lastPrinted>
  <dcterms:created xsi:type="dcterms:W3CDTF">2024-10-20T14:19:33Z</dcterms:created>
  <dcterms:modified xsi:type="dcterms:W3CDTF">2025-01-17T10:57:02Z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0x0101007B39660E7F3AD94E977F1C302CF429B800886B299705430447A7209BBAE5E114C7</vt:lpwstr>
  </property>
  <property fmtid="{D5CDD505-2E9C-101B-9397-08002B2CF9AE}" pid="3" name="MediaServiceImageTags">
    <vt:lpwstr/>
  </property>
  <property fmtid="{D5CDD505-2E9C-101B-9397-08002B2CF9AE}" pid="4" name="_dlc_DocIdItemGuid">
    <vt:lpwstr>6dd0a141-42d0-4ab8-b6f7-afa062f32af5</vt:lpwstr>
  </property>
  <property fmtid="{D5CDD505-2E9C-101B-9397-08002B2CF9AE}" pid="5" name="lcf76f155ced4ddcb4097134ff3c332f">
    <vt:lpwstr/>
  </property>
  <property fmtid="{D5CDD505-2E9C-101B-9397-08002B2CF9AE}" pid="6" name="TaxCatchAll">
    <vt:lpwstr/>
  </property>
</Properties>
</file>